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15" windowWidth="12225" windowHeight="9615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  <sheet name="2016_2017" sheetId="8" r:id="rId8"/>
    <sheet name="2015_2016" sheetId="9" r:id="rId9"/>
    <sheet name="2014_2015" sheetId="10" r:id="rId10"/>
    <sheet name="2013_2014" sheetId="11" r:id="rId11"/>
  </sheets>
  <definedNames/>
  <calcPr fullCalcOnLoad="1"/>
</workbook>
</file>

<file path=xl/sharedStrings.xml><?xml version="1.0" encoding="utf-8"?>
<sst xmlns="http://schemas.openxmlformats.org/spreadsheetml/2006/main" count="13565" uniqueCount="1308">
  <si>
    <t>ΚΑΤΗΓΟΡΙΑ ΜΟΡΙΟΔΟΤΗΣΗΣ</t>
  </si>
  <si>
    <t>ΟΝΟΜΑΣΙΑ</t>
  </si>
  <si>
    <t>ΤΟΠΟΣ</t>
  </si>
  <si>
    <t>ΤΗΛΕΦΩΝΟ</t>
  </si>
  <si>
    <t>FAX</t>
  </si>
  <si>
    <t>E-MAIL</t>
  </si>
  <si>
    <t>ΤΑΧ. ΔΙΕΥΘΥΝΣΗ</t>
  </si>
  <si>
    <t>Τ.Κ.</t>
  </si>
  <si>
    <t>ΔΗΜΟΤΙΚΑ</t>
  </si>
  <si>
    <t>ΑΡΓΙΘΕΑΣ</t>
  </si>
  <si>
    <t>Θ</t>
  </si>
  <si>
    <t>ΔΗΜΟΤΙΚΟ ΣΧΟΛΕΙΟ ΠΕΤΡΩΤΟ</t>
  </si>
  <si>
    <t>ΠΕΤΡΩΤΟ</t>
  </si>
  <si>
    <t>2445032080</t>
  </si>
  <si>
    <t/>
  </si>
  <si>
    <t>mail@dim-petrot.kar.sch.gr</t>
  </si>
  <si>
    <t>ΠΕΤΡΩΤΟ ΤΚ:43065 ΠΕΤΡΩΤΟ</t>
  </si>
  <si>
    <t>43065</t>
  </si>
  <si>
    <t>Η</t>
  </si>
  <si>
    <t>ΟΛΟΗΜΕΡΟ ΔΗΜΟΤΙΚΟ ΣΧΟΛΕΙΟ ΑΝΘΗΡΟΥ</t>
  </si>
  <si>
    <t>ΑΝΘΗΡΟΥ</t>
  </si>
  <si>
    <t>2445031200</t>
  </si>
  <si>
    <t>mail@dim-anthir.kar.sch.gr</t>
  </si>
  <si>
    <t>ΑΝΘΗΡΟ ΤΚ:43065 ΑΝΘΗΡΟΥ</t>
  </si>
  <si>
    <t>Ι</t>
  </si>
  <si>
    <t>ΟΛΟΗΜΕΡΟ ΔΗΜΟΤΙΚΟ ΣΧΟΛΕΙΟ ΑΡΓΥΡΙΟΥ</t>
  </si>
  <si>
    <t>ΑΡΓΥΡΙΟΥ</t>
  </si>
  <si>
    <t>2445031751</t>
  </si>
  <si>
    <t>mail@dim-argyr.kar.sch.gr</t>
  </si>
  <si>
    <t>ΑΡΓΥΡΙ ΤΚ:43066 ΑΡΓΥΡΙΟΥ</t>
  </si>
  <si>
    <t>43066</t>
  </si>
  <si>
    <t>ΚΑΡΔΙΤΣΑΣ</t>
  </si>
  <si>
    <t>Α</t>
  </si>
  <si>
    <t>10ο ΟΛΟΗΜΕΡΟ ΔΗΜΟΤΙΚΟ ΣΧΟΛΕΙΟ ΚΑΡΔΙΤΣΑΣ</t>
  </si>
  <si>
    <t>2441041787</t>
  </si>
  <si>
    <t>mail@10dim-kardits.kar.sch.gr</t>
  </si>
  <si>
    <t>ΘΕΣΣΑΛΙΩΤΙΔΟΣ  40 ΤΚ:43100 ΚΑΡΔΙΤΣΑΣ</t>
  </si>
  <si>
    <t>43100</t>
  </si>
  <si>
    <t>11ο ΟΛΟΗΜΕΡΟ ΔΗΜΟΤΙΚΟ ΣΧΟΛΕΙΟ ΚΑΡΔΙΤΣΑΣ</t>
  </si>
  <si>
    <t>2441026343</t>
  </si>
  <si>
    <t>mail@11dim-kardits.kar.sch.gr</t>
  </si>
  <si>
    <t>ΑΙΣΩΠΟΥ 2 ΤΚ:43100 ΚΑΡΔΙΤΣΑΣ</t>
  </si>
  <si>
    <t>12ο ΟΛΟΗΜΕΡΟ ΔΗΜΟΤΙΚΟ ΣΧΟΛΕΙΟ ΚΑΡΔΙΤΣΑΣ</t>
  </si>
  <si>
    <t>2441023977</t>
  </si>
  <si>
    <t>2441073860</t>
  </si>
  <si>
    <t>mail@12dim-kardits.kar.sch.gr</t>
  </si>
  <si>
    <t>ΒΑΣΙΑΡΔΑΝΗ 97 ΤΚ:43100 ΚΑΡΔΙΤΣΑΣ</t>
  </si>
  <si>
    <t>13ο ΟΛΟΗΜΕΡΟ ΔΗΜΟΤΙΚΟ ΣΧΟΛΕΙΟ ΚΑΡΔΙΤΣΑΣ</t>
  </si>
  <si>
    <t>2441073912</t>
  </si>
  <si>
    <t>2441021773</t>
  </si>
  <si>
    <t>mail@13dim-kardits.kar.sch.gr</t>
  </si>
  <si>
    <t>14ο ΟΛΟΗΜΕΡΟ ΔΗΜΟΤΙΚΟ ΣΧΟΛΕΙΟ ΚΑΡΔΙΤΣΑΣ</t>
  </si>
  <si>
    <t>2441026192</t>
  </si>
  <si>
    <t>2441026178</t>
  </si>
  <si>
    <t>mail@14dim-kardits.kar.sch.gr</t>
  </si>
  <si>
    <t>ΠΑΠΑΡΗΓΟΠΟΥΛΟΥ ΔΕΛΗΓΙΩΡΓΗ ΤΚ:43100 ΚΑΡΔΙΤΣΑΣ</t>
  </si>
  <si>
    <t>18ο ΟΛΟΗΜΕΡΟ ΔΗΜΟΤΙΚΟ ΣΧΟΛΕΙΟ ΚΑΡΔΙΤΣΑΣ</t>
  </si>
  <si>
    <t>2441070665</t>
  </si>
  <si>
    <t>mail@18dim-kardits.kar.sch.gr</t>
  </si>
  <si>
    <t>ΚΑΒΑΦΗ ΤΕΡΜΑ  ΤΚ:43100 ΚΑΡΔΙΤΣΑΣ</t>
  </si>
  <si>
    <t>Δ</t>
  </si>
  <si>
    <t>19ο ΔΗΜΟΤΙΚΟ ΣΧΟΛΕΙΟ ΚΑΡΔΙΤΣΑΣ</t>
  </si>
  <si>
    <t>2441075134</t>
  </si>
  <si>
    <t>2441022647</t>
  </si>
  <si>
    <t>mail@19dim-diap-kardits.kar.sch.gr</t>
  </si>
  <si>
    <t>ΠΑΡΟΔΟΣ ΜΥΡΙΝΗΣ 11 ΤΚ:43100 ΚΑΡΔΙΤΣΑΣ</t>
  </si>
  <si>
    <t>1ο ΟΛΟΗΜΕΡΟ ΔΗΜΟΤΙΚΟ ΣΧΟΛΕΙΟ ΚΑΡΔΙΤΣΑΣ</t>
  </si>
  <si>
    <t>mail@1dim-kardits.kar.sch.gr</t>
  </si>
  <si>
    <t>2ο ΟΛΟΗΜΕΡΟ ΔΗΜΟΤΙΚΟ ΣΧΟΛΕΙΟ ΚΑΡΔΙΤΣΑΣ</t>
  </si>
  <si>
    <t>2441021439</t>
  </si>
  <si>
    <t>mail@2dim-kardits.kar.sch.gr</t>
  </si>
  <si>
    <t>ΑΛΛΑΜΑΝΗ 60 ΤΚ:43100 ΚΑΡΔΙΤΣΑΣ</t>
  </si>
  <si>
    <t>3ο ΟΛΟΗΜΕΡΟ ΔΗΜΟΤΙΚΟ ΣΧΟΛΕΙΟ ΚΑΡΔΙΤΣΑΣ</t>
  </si>
  <si>
    <t>mail@3dim-kardits.kar.sch.gr</t>
  </si>
  <si>
    <t>Λ ΣΑΚΕΛΑΡΙΟΥ 53 ΤΚ:43100 ΚΑΡΔΙΤΣΑΣ</t>
  </si>
  <si>
    <t>4ο ΟΛΟΗΜΕΡΟ ΔΗΜΟΤΙΚΟ ΣΧΟΛΕΙΟ ΚΑΡΔΙΤΣΑΣ</t>
  </si>
  <si>
    <t>2441021371</t>
  </si>
  <si>
    <t>mail@4dim-kardits.kar.sch.gr</t>
  </si>
  <si>
    <t>ΑΓΙΟΥ ΡΑΦΑΗΛ 2 ΤΚ:43100 ΚΑΡΔΙΤΣΑΣ</t>
  </si>
  <si>
    <t>5ο ΟΛΟΗΜΕΡΟ ΔΗΜΟΤΙΚΟ ΣΧΟΛΕΙΟ ΚΑΡΔΙΤΣΑΣ</t>
  </si>
  <si>
    <t>2441022806</t>
  </si>
  <si>
    <t>2441020322</t>
  </si>
  <si>
    <t>mail@5dim-kardits.kar.sch.gr</t>
  </si>
  <si>
    <t>ΚΟΥΜΟΥΝΔΟΥΡΟΥ 108 ΤΚ:43100 ΚΑΡΔΙΤΣΑΣ</t>
  </si>
  <si>
    <t>6ο ΟΛΟΗΜΕΡΟ ΔΗΜΟΤΙΚΟ ΣΧΟΛΕΙΟ ΚΑΡΔΙΤΣΑΣ</t>
  </si>
  <si>
    <t>2441022664</t>
  </si>
  <si>
    <t>mail@6dim-kardits.kar.sch.gr</t>
  </si>
  <si>
    <t>ΣΑΡΑΝΤΑΠΟΡΟΥ 89 ΤΚ:43100 ΚΑΡΔΙΤΣΑΣ</t>
  </si>
  <si>
    <t>7ο ΟΛΟΗΜΕΡΟ ΔΗΜΟΤΙΚΟ ΣΧΟΛΕΙΟ ΚΑΡΔΙΤΣΑΣ</t>
  </si>
  <si>
    <t>2441022302</t>
  </si>
  <si>
    <t>2441022683</t>
  </si>
  <si>
    <t>mail@7dim-kardits.kar.sch.gr</t>
  </si>
  <si>
    <t>ΦΑΝΑΡΙΟΥ ΤΕΡΜΑ ΤΚ:43100 ΚΑΡΔΙΤΣΑΣ</t>
  </si>
  <si>
    <t>8ο ΟΛΟΗΜΕΡΟ ΔΗΜΟΤΙΚΟ ΣΧΟΛΕΙΟ ΚΑΡΔΙΤΣΑΣ</t>
  </si>
  <si>
    <t>2441023602</t>
  </si>
  <si>
    <t>2441041846</t>
  </si>
  <si>
    <t>mail@8dim-kardits.kar.sch.gr</t>
  </si>
  <si>
    <t>ΤΙΤΑΝΙΟΥ 5 ΤΚ:43100 ΚΑΡΔΙΤΣΑΣ</t>
  </si>
  <si>
    <t>9ο ΟΛΟΗΜΕΡΟ ΔΗΜΟΤΙΚΟ ΣΧΟΛΕΙΟ ΚΑΡΔΙΤΣΑΣ</t>
  </si>
  <si>
    <t>2441021418</t>
  </si>
  <si>
    <t>2441077557</t>
  </si>
  <si>
    <t>mail@9dim-kardits.kar.sch.gr</t>
  </si>
  <si>
    <t>ΤΕΡΜΑ ΔΗΜ ΛΑΠΠΑ ΤΚ:43100 ΚΑΡΔΙΤΣΑΣ</t>
  </si>
  <si>
    <t>ΣΤ</t>
  </si>
  <si>
    <t>ΕΙΔΙΚΟ ΔΗΜΟΤΙΚΟ ΣΧΟΛΕΙΟ ΚΑΡΔΙΤΣΑ</t>
  </si>
  <si>
    <t>ΚΑΡΔΙΤΣΑ</t>
  </si>
  <si>
    <t>2441041534</t>
  </si>
  <si>
    <t>mail@dim-eid-kardits.kar.sch.gr</t>
  </si>
  <si>
    <t>ΣΑΡΑΝΤΑΠΟΡΟΥ 89 ΤΚ:43100 ΚΑΡΔΙΤΣΑ</t>
  </si>
  <si>
    <t>Β</t>
  </si>
  <si>
    <t>ΟΛΟΗΜΕΡΟ ΔΗΜΟΤΙΚΟ ΣΧΟΛΕΙΟ ΑΓΙΟΥ ΘΕΟΔΩΡΟΥ-ΚΑΡΔΙΤΣΑΣ</t>
  </si>
  <si>
    <t>ΑΓΙΟΥ ΘΕΟΔΩΡΟΥ-ΚΑΡΔΙΤΣΑΣ</t>
  </si>
  <si>
    <t>2441061476</t>
  </si>
  <si>
    <t>mail@dim-ag-theod.kar.sch.gr</t>
  </si>
  <si>
    <t>ΑΓΙΟΣ ΘΕΟΔΩΡΟΣ ΤΚ:43100 ΑΓΙΟΥ ΘΕΟΔΩΡΟΥ-ΚΑΡΔΙΤΣΑΣ</t>
  </si>
  <si>
    <t>ΟΛΟΗΜΕΡΟ ΔΗΜΟΤΙΚΟ ΣΧΟΛΕΙΟ ΑΡΤΕΣΙΑΝΟΥ</t>
  </si>
  <si>
    <t>ΑΡΤΕΣΙΑΝΟΥ</t>
  </si>
  <si>
    <t>2441021393</t>
  </si>
  <si>
    <t>mail@dim-artes.kar.sch.gr</t>
  </si>
  <si>
    <t>ΑΡΤΕΣΙΑΝΟ ΤΚ:43100 ΑΡΤΕΣΙΑΝΟΥ</t>
  </si>
  <si>
    <t>Γ</t>
  </si>
  <si>
    <t>ΟΛΟΗΜΕΡΟ ΔΗΜΟΤΙΚΟ ΣΧΟΛΕΙΟ ΚΑΛΛΙΘΗΡΟ ΚΑΡΔΙΤΣΑΣ</t>
  </si>
  <si>
    <t>ΚΑΛΛΙΘΗΡΟ ΚΑΡΔΙΤΣΑΣ</t>
  </si>
  <si>
    <t>2441081025</t>
  </si>
  <si>
    <t>mail@dim-kallith.kar.sch.gr</t>
  </si>
  <si>
    <t>ΚΑΛΛΙΘΗΡΟ ΚΑΡΔΙΤΣΑΣ ΤΚ:43100 ΚΑΛΛΙΘΗΡΟ ΚΑΡΔΙΤΣΑΣ</t>
  </si>
  <si>
    <t>ΟΛΟΗΜΕΡΟ ΔΗΜΟΤΙΚΟ ΣΧΟΛΕΙΟ ΚΑΛΛΙΦΩΝΙΟΥ</t>
  </si>
  <si>
    <t>ΚΑΛΛΙΦΩΝΙΟΥ</t>
  </si>
  <si>
    <t>2441088307</t>
  </si>
  <si>
    <t>mail@dim-kallif.kar.sch.gr</t>
  </si>
  <si>
    <t>ΚΑΛΛΙΦΩΝΙ ΤΚ:43100 ΚΑΛΛΙΦΩΝΙΟΥ</t>
  </si>
  <si>
    <t>ΟΛΟΗΜΕΡΟ ΔΗΜΟΤΙΚΟ ΣΧΟΛΕΙΟ ΚΑΡΔΙΤΣΟΜΑΓΟΥΛΑΣ</t>
  </si>
  <si>
    <t>ΚΑΡΔΙΤΣΟΜΑΓΟΥΛΑΣ</t>
  </si>
  <si>
    <t>0441028506</t>
  </si>
  <si>
    <t>2441028503</t>
  </si>
  <si>
    <t>mail@dim-kardits.kar.sch.gr</t>
  </si>
  <si>
    <t>ΑΝΑΠΑΥΣΕΩΣ ΚΑΙ ΑΛΒΑΝΟΜΑΧΩΝ ΤΚ:43100 ΚΑΡΔΙΤΣΟΜΑΓΟΥΛΑΣ</t>
  </si>
  <si>
    <t>ΟΛΟΗΜΕΡΟ ΔΗΜΟΤΙΚΟ ΣΧΟΛΕΙΟ ΚΡΥΑΣ ΒΡΥΣΗΣ</t>
  </si>
  <si>
    <t>ΚΡΥΑΣ ΒΡΥΣΗΣ</t>
  </si>
  <si>
    <t>2441036309</t>
  </si>
  <si>
    <t>mail@dim-kr-vrysis.kar.sch.gr</t>
  </si>
  <si>
    <t>ΚΡΥΑ ΒΡΥΣΗ ΤΚ:43100 ΚΡΥΑΣ ΒΡΥΣΗΣ</t>
  </si>
  <si>
    <t>ΟΛΟΗΜΕΡΟ ΔΗΜΟΤΙΚΟ ΣΧΟΛΕΙΟ ΜΑΚΡΥΧΩΡΙΟΥ</t>
  </si>
  <si>
    <t>ΜΑΚΡΥΧΩΡΙΟΥ</t>
  </si>
  <si>
    <t>2441067147</t>
  </si>
  <si>
    <t>2441067173</t>
  </si>
  <si>
    <t>mail@dim-makrych.kar.sch.gr</t>
  </si>
  <si>
    <t>ΜΑΚΡΥΧΩΡΙ ΤΚ:43100 ΜΑΚΡΥΧΩΡΙΟΥ</t>
  </si>
  <si>
    <t>ΟΛΟΗΜΕΡΟ ΔΗΜΟΤΙΚΟ ΣΧΟΛΕΙΟ ΜΗΤΡΟΠΟΛΗΣ</t>
  </si>
  <si>
    <t>ΜΗΤΡΟΠΟΛΗΣ</t>
  </si>
  <si>
    <t>2441055281</t>
  </si>
  <si>
    <t>mail@dim-mitrop.kar.sch.gr</t>
  </si>
  <si>
    <t>ΜΗΤΡΟΠΟΛΗ ΤΚ:43100 ΜΗΤΡΟΠΟΛΗΣ</t>
  </si>
  <si>
    <t>ΟΛΟΗΜΕΡΟ ΔΗΜΟΤΙΚΟ ΣΧΟΛΕΙΟ ΣΤΑΥΡΟΣ</t>
  </si>
  <si>
    <t>ΣΤΑΥΡΟΣ</t>
  </si>
  <si>
    <t>2441061332</t>
  </si>
  <si>
    <t>mail@dim-stavr.kar.sch.gr</t>
  </si>
  <si>
    <t>ΣΤΑΥΡΟΣ ΤΚ:43100 ΣΤΑΥΡΟΣ</t>
  </si>
  <si>
    <t>ΛΙΜΝΗΣ ΠΛΑΣΤΗΡΑ</t>
  </si>
  <si>
    <t>ΔΗΜΟΤΙΚΟ ΣΧΟΛΕΙΟ ΜΕΣΕΝΙΚΟΛΑ</t>
  </si>
  <si>
    <t>ΜΕΣΕΝΙΚΟΛΑ</t>
  </si>
  <si>
    <t>2441095232</t>
  </si>
  <si>
    <t>mail@dim-mesen.kar.sch.gr</t>
  </si>
  <si>
    <t>ΜΕΣΕΝΙΚΟΛΑΣ ΤΚ:43067 ΜΕΣΕΝΙΚΟΛΑ</t>
  </si>
  <si>
    <t>43067</t>
  </si>
  <si>
    <t>ΟΛΟΗΜΕΡΟ ΔΗΜΟΤΙΚΟ ΣΧΟΛΕΙΟ ΚΡΥΟΝΕΡΙΟΥ</t>
  </si>
  <si>
    <t>ΚΡΥΟΝΕΡΙΟΥ</t>
  </si>
  <si>
    <t>2441092300</t>
  </si>
  <si>
    <t>mail@dim-kryon.kar.sch.gr</t>
  </si>
  <si>
    <t>ΚΡΥΟΝΕΡΙ ΚΑΡΔΙΤΣΑΣ ΤΚ:43067 ΚΡΥΟΝΕΡΙΟΥ</t>
  </si>
  <si>
    <t>ΜΟΥΖΑΚΙΟΥ</t>
  </si>
  <si>
    <t>Ε</t>
  </si>
  <si>
    <t>1ο ΟΛΟΗΜΕΡΟ ΔΗΜΟΤΙΚΟ ΣΧΟΛΕΙΟ ΜΟΥΖΑΚΙΟΥ</t>
  </si>
  <si>
    <t>2445041682</t>
  </si>
  <si>
    <t>mail@1dim-mouzak.kar.sch.gr</t>
  </si>
  <si>
    <t>ΜΟΥΖΑΚΙ ΤΚ:43060 ΜΟΥΖΑΚΙΟΥ</t>
  </si>
  <si>
    <t>43060</t>
  </si>
  <si>
    <t>2ο ΟΛΟΗΜΕΡΟ ΔΗΜΟΤΙΚΟ ΣΧΟΛΕΙΟ ΜΟΥΖΑΚΙΟΥ</t>
  </si>
  <si>
    <t>2445042011</t>
  </si>
  <si>
    <t>mail@dim-mouzak.kar.sch.gr</t>
  </si>
  <si>
    <t>Ζ</t>
  </si>
  <si>
    <t>ΔΗΜΟΤΙΚΟ ΣΧΟΛΕΙΟ ΑΝΘΟΧΩΡΙΟΥ</t>
  </si>
  <si>
    <t>ΑΝΘΟΧΩΡΙΟΥ</t>
  </si>
  <si>
    <t>2445043257</t>
  </si>
  <si>
    <t>mail@dim-anthoch.kar.sch.gr</t>
  </si>
  <si>
    <t>ΑΝΘΟΧΩΡΙ ΤΚ:43060 ΑΝΘΟΧΩΡΙΟΥ</t>
  </si>
  <si>
    <t>ΟΛΟΗΜΕΡΟ ΔΗΜΟΤΙΚΟ ΣΧΟΛΕΙΟ ΑΓΝΑΝΤΕΡΟΥ</t>
  </si>
  <si>
    <t>ΑΓΝΑΝΤΕΡΟΥ</t>
  </si>
  <si>
    <t>2441084214</t>
  </si>
  <si>
    <t>mail@dim-agnant.kar.sch.gr</t>
  </si>
  <si>
    <t>ΑΓΝΑΝΤΕΡΟ ΤΚ:43061 ΑΓΝΑΝΤΕΡΟΥ</t>
  </si>
  <si>
    <t>43061</t>
  </si>
  <si>
    <t>ΟΛΟΗΜΕΡΟ ΔΗΜΟΤΙΚΟ ΣΧΟΛΕΙΟ ΒΑΤΣΟΥΝΙΑΣ</t>
  </si>
  <si>
    <t>ΒΑΤΣΟΥΝΙΑΣ</t>
  </si>
  <si>
    <t>2445061412</t>
  </si>
  <si>
    <t>mail@dim-vatsoun.kar.sch.gr</t>
  </si>
  <si>
    <t>ΒΑΤΣΟΥΝΙΑ ΤΚ:43060 ΒΑΤΣΟΥΝΙΑΣ</t>
  </si>
  <si>
    <t>ΟΛΟΗΜΕΡΟ ΔΗΜΟΤΙΚΟ ΣΧΟΛΕΙΟ ΔΡΑΚΟΤΡΥΠΑΣ</t>
  </si>
  <si>
    <t>ΔΡΑΚΟΤΡΥΠΑΣ</t>
  </si>
  <si>
    <t>2445061231</t>
  </si>
  <si>
    <t>mail@dim-drakotr.kar.sch.gr</t>
  </si>
  <si>
    <t>ΔΡΑΚΟΤΡΥΠΑ ΤΚ:43060 ΔΡΑΚΟΤΡΥΠΑΣ</t>
  </si>
  <si>
    <t>ΟΛΟΗΜΕΡΟ ΔΗΜΟΤΙΚΟ ΣΧΟΛΕΙΟ ΜΑΓΟΥΛΑΣ</t>
  </si>
  <si>
    <t>ΜΑΓΟΥΛΑΣ</t>
  </si>
  <si>
    <t>2441085013</t>
  </si>
  <si>
    <t>mail@dim-magoulas.kar.sch.gr</t>
  </si>
  <si>
    <t>ΜΑΓΟΥΛΑ ΤΚ:43061 ΜΑΓΟΥΛΑΣ</t>
  </si>
  <si>
    <t>ΟΛΟΗΜΕΡΟ ΔΗΜΟΤΙΚΟ ΣΧΟΛΕΙΟ ΜΑΥΡΟΜΜΑΤΙΟΥ</t>
  </si>
  <si>
    <t>ΜΑΥΡΟΜΜΑΤΙΟΥ</t>
  </si>
  <si>
    <t>2445097478</t>
  </si>
  <si>
    <t>2445097479</t>
  </si>
  <si>
    <t>mail@dim-mavromm.kar.sch.gr</t>
  </si>
  <si>
    <t>ΜΑΥΡΟΜΜΑΤΙ ΚΑΡΔΙΤΣΑΣ ΤΚ:43060 ΜΑΥΡΟΜΜΑΤΙΟΥ</t>
  </si>
  <si>
    <t>ΟΛΟΗΜΕΡΟ ΔΗΜΟΤΙΚΟ ΣΧΟΛΕΙΟ ΦΑΝΑΡΙΟΥ</t>
  </si>
  <si>
    <t>ΦΑΝΑΡΙΟΥ</t>
  </si>
  <si>
    <t>2441039876</t>
  </si>
  <si>
    <t>mail@dim-fanar.kar.sch.gr</t>
  </si>
  <si>
    <t>ΦΑΝΑΡΙ ΤΚ:43064 ΦΑΝΑΡΙΟΥ</t>
  </si>
  <si>
    <t>43064</t>
  </si>
  <si>
    <t>ΠΑΛΑΜΑ</t>
  </si>
  <si>
    <t>1ο ΟΛΟΗΜΕΡΟ ΔΗΜΟΤΙΚΟ ΣΧΟΛΕΙΟ ΠΑΛΑΜΑΣ</t>
  </si>
  <si>
    <t>ΠΑΛΑΜΑΣ</t>
  </si>
  <si>
    <t>2444022282</t>
  </si>
  <si>
    <t>2444022001</t>
  </si>
  <si>
    <t>mail@1dim-palam.kar.sch.gr</t>
  </si>
  <si>
    <t>Γ. ΚΟΝΔΥΛΗ 15 ΤΚ:43200 ΠΑΛΑΜΑΣ</t>
  </si>
  <si>
    <t>43200</t>
  </si>
  <si>
    <t>2ο ΟΛΟΗΜΕΡΟ ΔΗΜΟΤΙΚΟ ΣΧΟΛΕΙΟ ΠΑΛΑΜΑ</t>
  </si>
  <si>
    <t>2444022150</t>
  </si>
  <si>
    <t>2444022615</t>
  </si>
  <si>
    <t>mail@2dim-palam.kar.sch.gr</t>
  </si>
  <si>
    <t>ΜΑΝΤΟΠΟΥΛΟΥ ΛΟΦΟΣ ΤΚ:43200 ΠΑΛΑΜΑ</t>
  </si>
  <si>
    <t>3ο ΟΛΟΗΜΕΡΟ ΔΗΜΟΤΙΚΟ ΣΧΟΛΕΙΟ ΠΑΛΑΜΑ</t>
  </si>
  <si>
    <t>2444022792</t>
  </si>
  <si>
    <t>2444029093</t>
  </si>
  <si>
    <t>mail@3dim-palam.kar.sch.gr</t>
  </si>
  <si>
    <t>28ΗΣ ΟΚΤΩΒΡΙΟΥ ΚΑΙ ΚΥΠΡΟΥ ΤΚ:43200 ΠΑΛΑΜΑ</t>
  </si>
  <si>
    <t>ΔΗΜΟΤΙΚΟ ΣΧΟΛΕΙΟ ΚΟΣΚΙΝΑΣ</t>
  </si>
  <si>
    <t>ΚΟΣΚΙΝΑΣ</t>
  </si>
  <si>
    <t>2444041390</t>
  </si>
  <si>
    <t>mail@dim-koskin.kar.sch.gr</t>
  </si>
  <si>
    <t>ΚΟΣΚΙΝΑΣ ΤΚ:43200 ΚΟΣΚΙΝΑΣ</t>
  </si>
  <si>
    <t>ΟΛΟΗΜΕΡΟ ΔΗΜΟΤΙΚΟ ΣΧΟΛΕΙΟ ΑΓΙΑ ΤΡΙΑΔΑ</t>
  </si>
  <si>
    <t>ΑΓΙΑ ΤΡΙΑΔΑ</t>
  </si>
  <si>
    <t>2441051526</t>
  </si>
  <si>
    <t>2441051597</t>
  </si>
  <si>
    <t>mail@dim-ag-triad.kar.sch.gr</t>
  </si>
  <si>
    <t>ΑΓΙΑ ΤΡΙΑΔΑ ΤΚ:43061 ΑΓΙΑ ΤΡΙΑΔΑ</t>
  </si>
  <si>
    <t>ΟΛΟΗΜΕΡΟ ΔΗΜΟΤΙΚΟ ΣΧΟΛΕΙΟ ΒΛΟΧΟΣ</t>
  </si>
  <si>
    <t>ΒΛΟΧΟΣ</t>
  </si>
  <si>
    <t>2444041284</t>
  </si>
  <si>
    <t>mail@dim-vloch.kar.sch.gr</t>
  </si>
  <si>
    <t>ΒΛΟΧΟΣ ΤΚ:43200 ΒΛΟΧΟΣ</t>
  </si>
  <si>
    <t>ΟΛΟΗΜΕΡΟ ΔΗΜΟΤΙΚΟ ΣΧΟΛΕΙΟ ΙΤΕΑ</t>
  </si>
  <si>
    <t>ΙΤΕΑ</t>
  </si>
  <si>
    <t>2444031233</t>
  </si>
  <si>
    <t>2444031820</t>
  </si>
  <si>
    <t>mail@dim-iteas.kar.sch.gr</t>
  </si>
  <si>
    <t>ΙΤΕΑ ΚΑΡΔΙΤΣΑΣ ΤΚ:43062 ΙΤΕΑ</t>
  </si>
  <si>
    <t>43062</t>
  </si>
  <si>
    <t>ΟΛΟΗΜΕΡΟ ΔΗΜΟΤΙΚΟ ΣΧΟΛΕΙΟ ΜΑΡΑΘΕΑΣ</t>
  </si>
  <si>
    <t>ΜΑΡΑΘΕΑΣ</t>
  </si>
  <si>
    <t>2444071253</t>
  </si>
  <si>
    <t>2444071314</t>
  </si>
  <si>
    <t>mail@dim-marath.kar.sch.gr</t>
  </si>
  <si>
    <t>ΜΑΡΑΘΕΑΣ ΤΚ:43070 ΜΑΡΑΘΕΑΣ</t>
  </si>
  <si>
    <t>43070</t>
  </si>
  <si>
    <t>ΟΛΟΗΜΕΡΟ ΔΗΜΟΤΙΚΟ ΣΧΟΛΕΙΟ ΠΡΟΑΣΤΙΟΥ</t>
  </si>
  <si>
    <t>ΠΡΟΑΣΤΙΟΥ</t>
  </si>
  <si>
    <t>2441051448</t>
  </si>
  <si>
    <t>2441051901</t>
  </si>
  <si>
    <t>mail@dim-proast.kar.sch.gr</t>
  </si>
  <si>
    <t>ΠΡΟΑΣΤΙΟ ΤΚ:43070 ΠΡΟΑΣΤΙΟΥ</t>
  </si>
  <si>
    <t>ΟΛΟΗΜΕΡΟ ΔΗΜΟΤΙΚΟ ΣΧΟΛΕΙΟ ΦΥΛΛΟ</t>
  </si>
  <si>
    <t>ΦΥΛΛΟ</t>
  </si>
  <si>
    <t>2444031100</t>
  </si>
  <si>
    <t>mail@dim-fyllou.kar.sch.gr</t>
  </si>
  <si>
    <t>ΦΥΛΛΟ ΤΚ:43062 ΦΥΛΛΟ</t>
  </si>
  <si>
    <t>ΣΟΦΑΔΩΝ</t>
  </si>
  <si>
    <t>1ο ΟΛΟΗΜΕΡΟ ΔΗΜΟΤΙΚΟ ΣΧΟΛΕΙΟ ΣΟΦΑΔΩΝ</t>
  </si>
  <si>
    <t>2443022373</t>
  </si>
  <si>
    <t>mail@1dim-sofad.kar.sch.gr</t>
  </si>
  <si>
    <t>ΚΑΝΑΡΗ ΚΑΙ ΜΠΟΥΜΠΟΥΛΙΝΑΣ ΤΚ:43300 ΣΟΦΑΔΩΝ</t>
  </si>
  <si>
    <t>43300</t>
  </si>
  <si>
    <t>2ο ΟΛΟΗΜΕΡΟ ΔΗΜΟΤΙΚΟ ΣΧΟΛΕΙΟ ΣΟΦΑΔΩΝ</t>
  </si>
  <si>
    <t>2443022450</t>
  </si>
  <si>
    <t>mail@2dim-sofad.kar.sch.gr</t>
  </si>
  <si>
    <t>ΝΙΚ.ΠΑΠΑΚΡΙΒΟΥ 12 ΤΚ:43300 ΣΟΦΑΔΩΝ</t>
  </si>
  <si>
    <t>4ο ΟΛΟΗΜΕΡΟ ΔΗΜΟΤΙΚΟ ΣΧΟΛΕΙΟ ΣΟΦΑΔΩΝ</t>
  </si>
  <si>
    <t>2443024154</t>
  </si>
  <si>
    <t>mail@4dim-sofad.kar.sch.gr</t>
  </si>
  <si>
    <t>ΣΥΝΟΙΚΙΣΜΟΣ ΑΘΙΓΓΑΝΩΝ ΤΚ:43300 ΣΟΦΑΔΩΝ</t>
  </si>
  <si>
    <t>ΔΗΜΟΤΙΚΟ ΣΧΟΛΕΙΟ ΡΕΝΤΙΝΑΣ</t>
  </si>
  <si>
    <t>ΡΕΝΤΙΝΑΣ</t>
  </si>
  <si>
    <t>2443071236</t>
  </si>
  <si>
    <t>mail@dim-rentin.kar.sch.gr</t>
  </si>
  <si>
    <t>ΡΕΝΤΙΝΑ ΤΚ:43068 ΡΕΝΤΙΝΑΣ</t>
  </si>
  <si>
    <t>43068</t>
  </si>
  <si>
    <t>ΟΛΟΗΜΕΡΟ ΔΗΜΟΤΙΚΟ ΣΧΟΛΕΙΟ ΑΝΑΒΡΑ</t>
  </si>
  <si>
    <t>ΑΝΑΒΡΑ</t>
  </si>
  <si>
    <t>2443081364</t>
  </si>
  <si>
    <t>mail@dim-anavr.kar.sch.gr</t>
  </si>
  <si>
    <t>ΑΝΑΒΡΑ ΤΚ:43063 ΑΝΑΒΡΑ</t>
  </si>
  <si>
    <t>43063</t>
  </si>
  <si>
    <t>ΟΛΟΗΜΕΡΟ ΔΗΜΟΤΙΚΟ ΣΧΟΛΕΙΟ ΚΑΡΠΟΧΩΡΙΟΥ</t>
  </si>
  <si>
    <t>ΚΑΡΠΟΧΩΡΙΟΥ</t>
  </si>
  <si>
    <t>0443092245</t>
  </si>
  <si>
    <t>mail@dim-karpoch.kar.sch.gr</t>
  </si>
  <si>
    <t>ΚΑΡΠΟΧΩΡΙ ΤΚ:43100 ΚΑΡΠΟΧΩΡΙΟΥ</t>
  </si>
  <si>
    <t>ΟΛΟΗΜΕΡΟ ΔΗΜΟΤΙΚΟ ΣΧΟΛΕΙΟ ΚΕΔΡΟΥ</t>
  </si>
  <si>
    <t>ΚΕΔΡΟΥ</t>
  </si>
  <si>
    <t>2443051358</t>
  </si>
  <si>
    <t>mail@dim-kedrou.kar.sch.gr</t>
  </si>
  <si>
    <t>ΚΕΔΡΟΣ ΤΚ:43300 ΚΕΔΡΟΥ</t>
  </si>
  <si>
    <t>ΟΛΟΗΜΕΡΟ ΔΗΜΟΤΙΚΟ ΣΧΟΛΕΙΟ ΚΥΨΕΛΗΣ</t>
  </si>
  <si>
    <t>ΚΥΨΕΛΗΣ</t>
  </si>
  <si>
    <t>2443096318</t>
  </si>
  <si>
    <t>mail@dim-kypsel.kar.sch.gr</t>
  </si>
  <si>
    <t>ΚΥΨΕΛΗ ΤΚ:43300 ΚΥΨΕΛΗΣ</t>
  </si>
  <si>
    <t>ΟΛΟΗΜΕΡΟ ΔΗΜΟΤΙΚΟ ΣΧΟΛΕΙΟ ΛΕΟΝΤΑΡΙΟΥ</t>
  </si>
  <si>
    <t>ΛΕΟΝΤΑΡΙΟΥ</t>
  </si>
  <si>
    <t>2443031234</t>
  </si>
  <si>
    <t>mail@dim-leont.kar.sch.gr</t>
  </si>
  <si>
    <t>ΛΕΟΝΤΑΡΙ ΤΚ:43063 ΛΕΟΝΤΑΡΙΟΥ</t>
  </si>
  <si>
    <t>ΟΛΟΗΜΕΡΟ ΔΗΜΟΤΙΚΟ ΣΧΟΛΕΙΟ ΛΟΥΤΡΟΠΗΓΗ</t>
  </si>
  <si>
    <t>ΛΟΥΤΡΟΠΗΓΗ</t>
  </si>
  <si>
    <t>2443061278</t>
  </si>
  <si>
    <t>mail@dim-loutr.kar.sch.gr</t>
  </si>
  <si>
    <t>ΛΟΥΤΡΟΠΗΓΗ ΤΚ:43068 ΛΟΥΤΡΟΠΗΓΗ</t>
  </si>
  <si>
    <t>ΟΛΟΗΜΕΡΟ ΔΗΜΟΤΙΚΟ ΣΧΟΛΕΙΟ ΜΑΤΑΡΑΓΚΑΣ</t>
  </si>
  <si>
    <t>ΜΑΤΑΡΑΓΚΑΣ</t>
  </si>
  <si>
    <t>2443041235</t>
  </si>
  <si>
    <t>2443041149</t>
  </si>
  <si>
    <t>mail@dim-matar.kar.sch.gr</t>
  </si>
  <si>
    <t>ΜΑΤΑΡΑΓΚΑ ΚΑΡΔΙΤΣΑΣ ΤΚ:43300 ΜΑΤΑΡΑΓΚΑΣ</t>
  </si>
  <si>
    <t>ΝΗΠΙΑΓΩΓΕΙΑ</t>
  </si>
  <si>
    <t>ΟΛΟΗΜΕΡΟ ΝΗΠΙΑΓΩΓΕΙΟ ΑΝΘΗΡΟΥ</t>
  </si>
  <si>
    <t>mail@nip-anthir.kar.sch.gr</t>
  </si>
  <si>
    <t>10ο ΟΛΟΗΜΕΡΟ ΝΗΠΙΑΓΩΓΕΙΟ ΚΑΡΔΙΤΣΑΣ</t>
  </si>
  <si>
    <t>2441020746</t>
  </si>
  <si>
    <t>mail@10nip-kardits.kar.sch.gr</t>
  </si>
  <si>
    <t>11ο ΟΛΟΗΜΕΡΟ ΝΗΠΙΑΓΩΓΕΙΟ ΚΑΡΔΙΤΣΑ</t>
  </si>
  <si>
    <t>2441028078</t>
  </si>
  <si>
    <t>mail@11nip-kardits.kar.sch.gr</t>
  </si>
  <si>
    <t>ΕΡΓΑΤΙΚΕΣ ΚΑΤΟΙΚΙΕΣ ΚΑΜΙΝΑΔΩΝ ΤΚ:43100 ΚΑΡΔΙΤΣΑ</t>
  </si>
  <si>
    <t>12ο ΟΛΟΗΜΕΡΟ ΝΗΠΙΑΓΩΓΕΙΟ ΚΑΡΔΙΤΣΑ</t>
  </si>
  <si>
    <t>2441076277</t>
  </si>
  <si>
    <t>2441041453</t>
  </si>
  <si>
    <t>mail@12nip-kardits.kar.sch.gr</t>
  </si>
  <si>
    <t>ΛΑΧΑΝΑ  33 ΤΚ:43100 ΚΑΡΔΙΤΣΑ</t>
  </si>
  <si>
    <t>13ο ΟΛΟΗΜΕΡΟ ΝΗΠΙΑΓΩΓΕΙΟ ΚΑΡΔΙΤΣΑ</t>
  </si>
  <si>
    <t>2441026719</t>
  </si>
  <si>
    <t>mail@13nip-kardits.kar.sch.gr</t>
  </si>
  <si>
    <t>14ο ΟΛΟΗΜΕΡΟ ΝΗΠΙΑΓΩΓΕΙΟ ΚΑΡΔΙΤΣΑΣ</t>
  </si>
  <si>
    <t>2441072570</t>
  </si>
  <si>
    <t>mail@14nip-kardits.kar.sch.gr</t>
  </si>
  <si>
    <t>ΔΗΜ.ΛΑΠΠΑ ΤΕΡΜΑ ΤΚ:43100 ΚΑΡΔΙΤΣΑΣ</t>
  </si>
  <si>
    <t>15ο ΟΛΟΗΜΕΡΟ ΝΗΠΙΑΓΩΓΕΙΟ ΚΑΡΔΙΤΣΑ</t>
  </si>
  <si>
    <t>2441040975</t>
  </si>
  <si>
    <t>mail@15nip-kardits.kar.sch.gr</t>
  </si>
  <si>
    <t>ΕΥΜΕΝΟΥΣ ΚΑΙ ΣΕΛΛΑΝΩΝ 20 ΤΚ:43100 ΚΑΡΔΙΤΣΑ</t>
  </si>
  <si>
    <t>16ο ΝΗΠΙΑΓΩΓΕΙΟ ΚΑΡΔΙΤΣΑΣ</t>
  </si>
  <si>
    <t>2441022548</t>
  </si>
  <si>
    <t>mail@16nip-kardits.kar.sch.gr</t>
  </si>
  <si>
    <t>ΙΕΖΕΚΙΗΛ 83 ΤΚ:43100 ΚΑΡΔΙΤΣΑΣ</t>
  </si>
  <si>
    <t>1ο ΝΗΠΙΑΓΩΓΕΙΟ ΚΑΡΔΙΤΣΑ</t>
  </si>
  <si>
    <t>2441041660</t>
  </si>
  <si>
    <t>mail@1nip-kardits.kar.sch.gr</t>
  </si>
  <si>
    <t>ΒΑΣΙΑΡΔΑΝΗ 97 ΤΚ:43100 ΚΑΡΔΙΤΣΑ</t>
  </si>
  <si>
    <t>20ο ΝΗΠΙΑΓΩΓΕΙΟ ΚΑΡΔΙΤΣΑ</t>
  </si>
  <si>
    <t>mail@20nip-kardits.kar.sch.gr</t>
  </si>
  <si>
    <t>21ο ΝΗΠΙΑΓΩΓΕΙΟ ΚΑΡΔΙΤΣΑΣ</t>
  </si>
  <si>
    <t>2441080852</t>
  </si>
  <si>
    <t>mail@21nip-kardits.kar.sch.gr</t>
  </si>
  <si>
    <t>Λ. ΣΑΚΕΛΛΑΡΙΟΥ 53 ΤΚ:43100 ΚΑΡΔΙΤΣΑΣ</t>
  </si>
  <si>
    <t>22ο ΟΛΟΗΜΕΡΟ ΝΗΠΙΑΓΩΓΕΙΟ ΚΑΡΔΙΤΣΑΣ</t>
  </si>
  <si>
    <t>2441041584</t>
  </si>
  <si>
    <t>mail@22nip-kardits.kar.sch.gr</t>
  </si>
  <si>
    <t>23ο ΟΛΟΗΜΕΡΟ ΝΗΠΙΑΓΩΓΕΙΟ ΚΑΡΔΙΤΣΑΣ</t>
  </si>
  <si>
    <t>2441029854</t>
  </si>
  <si>
    <t>2441029843</t>
  </si>
  <si>
    <t>mail@23nip-kardits.kar.sch.gr</t>
  </si>
  <si>
    <t>27ο ΝΗΠΙΑΓΩΓΕΙΟ ΚΑΡΔΙΤΣΑΣ</t>
  </si>
  <si>
    <t>2441075274</t>
  </si>
  <si>
    <t>mail@27nip-kardits.kar.sch.gr</t>
  </si>
  <si>
    <t>ΧΙΟΥ 20 ΤΚ:43100 ΚΑΡΔΙΤΣΑΣ</t>
  </si>
  <si>
    <t>28ο ΟΛΟΗΜΕΡΟ ΝΗΠΙΑΓΩΓΕΙΟ ΚΑΡΔΙΤΣΑΣ</t>
  </si>
  <si>
    <t>2441020892</t>
  </si>
  <si>
    <t>mail@28nip-kardits.kar.sch.gr</t>
  </si>
  <si>
    <t>ΣΑΜΑΡΟΠΟΥΛΟΥ-ΑΜΑΛΙΑΣ-ΟΛΥΜΠΟΥ ΤΚ:43100 ΚΑΡΔΙΤΣΑΣ</t>
  </si>
  <si>
    <t>29ο ΝΗΠΙΑΓΩΓΕΙΟ ΚΑΡΔΙΤΣΑΣ</t>
  </si>
  <si>
    <t>2441042035</t>
  </si>
  <si>
    <t>mail@29nip-kardits.kar.sch.gr</t>
  </si>
  <si>
    <t>ΣΚΙΑΘΟΥ 5 ΤΚ:43100 ΚΑΡΔΙΤΣΑΣ</t>
  </si>
  <si>
    <t>2ο ΝΗΠΙΑΓΩΓΕΙΟ ΚΑΡΔΙΤΣΑ</t>
  </si>
  <si>
    <t>mail@2nip-kardits.kar.sch.gr</t>
  </si>
  <si>
    <t>2ο ΟΛΟΗΜΕΡΟ ΝΗΠΙΑΓΩΓΕΙΟ ΜΗΤΡΟΠΟΛΗΣ</t>
  </si>
  <si>
    <t>2441055845</t>
  </si>
  <si>
    <t>mail@2nip-mitrop.kar.sch.gr</t>
  </si>
  <si>
    <t>33ο ΟΛΟΗΜΕΡΟ ΝΗΠΙΑΓΩΓΕΙΟ ΚΑΡΔΙΤΣΑΣ</t>
  </si>
  <si>
    <t>mail@33nip-kardits.kar.sch.gr</t>
  </si>
  <si>
    <t>34ο ΟΛΟΗΜΕΡΟ ΝΗΠΙΑΓΩΓΕΙΟ ΚΑΡΔΙΤΣΑΣ</t>
  </si>
  <si>
    <t>mail@34nip-kardits.kar.sch.gr</t>
  </si>
  <si>
    <t>37ο ΝΗΠΙΑΓΩΓΕΙΟ ΚΑΡΔΙΤΣΑΣ</t>
  </si>
  <si>
    <t>mail@37nip-kardits.kar.sch.gr</t>
  </si>
  <si>
    <t>39ο ΝΗΠΙΑΓΩΓΕΙΟ ΚΑΡΔΙΤΣΑΣ</t>
  </si>
  <si>
    <t>2441028369</t>
  </si>
  <si>
    <t>2441028969</t>
  </si>
  <si>
    <t>mail@39nip-kardits.kar.sch.gr</t>
  </si>
  <si>
    <t>Κ ΕΠΙΣΚΟΠΟΥ 72 ΤΚ:43100 ΚΑΡΔΙΤΣΑΣ</t>
  </si>
  <si>
    <t>40ο ΝΗΠΙΑΓΩΓΕΙΟ ΚΑΡΔΙΤΣΑ</t>
  </si>
  <si>
    <t>2441080370</t>
  </si>
  <si>
    <t>mail@40nip-kardits.kar.sch.gr</t>
  </si>
  <si>
    <t>ΑΓ. ΠΑΝΤΕΛΕΗΜΟΝΑΣ 26 ΤΚ:43100 ΚΑΡΔΙΤΣΑ</t>
  </si>
  <si>
    <t>4ο ΝΗΠΙΑΓΩΓΕΙΟ ΚΑΡΔΙΤΣΑΣ</t>
  </si>
  <si>
    <t>mail@4nip-kardits.kar.sch.gr</t>
  </si>
  <si>
    <t>ΑΓΙΟΥ ΡΑΦΑΗΛ ΚΑΙ ΑΓΙΑΣ ΣΚΕΠΗΣ ΤΚ:43100 ΚΑΡΔΙΤΣΑΣ</t>
  </si>
  <si>
    <t>4ο ΝΗΠΙΑΓΩΓΕΙΟ ΜΟΥΖΑΚΙΟΥ</t>
  </si>
  <si>
    <t>2445041397</t>
  </si>
  <si>
    <t>mail@4nip-mouzak.kar.sch.gr</t>
  </si>
  <si>
    <t>5ο ΟΛΟΗΜΕΡΟ ΝΗΠΙΑΓΩΓΕΙΟ ΚΑΡΔΙΤΣΑ</t>
  </si>
  <si>
    <t>2441029982</t>
  </si>
  <si>
    <t>mail@5nip-kardits.kar.sch.gr</t>
  </si>
  <si>
    <t>ΚΟΥΜΟΥΝΔΟΥΡΟΥ 108 ΤΚ:43100 ΚΑΡΔΙΤΣΑ</t>
  </si>
  <si>
    <t>6ο ΟΛΟΗΜΕΡΟ ΝΗΠΙΑΓΩΓΕΙΟ ΚΑΡΔΙΤΣΑΣ</t>
  </si>
  <si>
    <t>2441021453</t>
  </si>
  <si>
    <t>mail@6nip-kardits.kar.sch.gr</t>
  </si>
  <si>
    <t>ΑΝΤΙΓΟΝΟΥ 89 ΤΚ:43100 ΚΑΡΔΙΤΣΑΣ</t>
  </si>
  <si>
    <t>7ο ΝΗΠΙΑΓΩΓΕΙΟ ΚΑΡΔΙΤΣΑ</t>
  </si>
  <si>
    <t>mail@7nip-kardits.kar.sch.gr</t>
  </si>
  <si>
    <t>ΦΑΝΑΡΙΟΥ ΤΕΡΜΑ ΤΚ:43100 ΚΑΡΔΙΤΣΑ</t>
  </si>
  <si>
    <t>8ο ΟΛΟΗΜΕΡΟ ΝΗΠΙΑΓΩΓΕΙΟ ΚΑΡΔΙΤΣΑ</t>
  </si>
  <si>
    <t>2441041878</t>
  </si>
  <si>
    <t>mail@8nip-kardits.kar.sch.gr</t>
  </si>
  <si>
    <t>ΠΕΡΙΚΛΕΟΥΣ ΘΕΟΔΩΡΟΥ 13 ΤΚ:43100 ΚΑΡΔΙΤΣΑ</t>
  </si>
  <si>
    <t>9ο ΟΛΟΗΜΕΡΟ ΝΗΠΙΑΓΩΓΕΙΟ ΚΑΡΔΙΤΣΑΣ</t>
  </si>
  <si>
    <t>2441041139</t>
  </si>
  <si>
    <t>mail@9nip-kardits.kar.sch.gr</t>
  </si>
  <si>
    <t>ΕΙΔΙΚΟ ΝΗΠΙΑΓΩΓΕΙΟ ΚΑΡΔΙΤΣΑ</t>
  </si>
  <si>
    <t>mail@nip-eid-kardits.kar.sch.gr</t>
  </si>
  <si>
    <t>ΙΔΙΩΤΙΚΟ ΝΗΠΙΑΓΩΓΕΙΟ ΚΑΡΔΙΤΣΑ</t>
  </si>
  <si>
    <t>2441026396</t>
  </si>
  <si>
    <t>2441080486</t>
  </si>
  <si>
    <t xml:space="preserve"> ΠΡΩΤΟ ΧΙΛ   ΚΑΡΔΙΤΣΑΣ   - ΣΜΟΚΟΒΟΥ ΤΚ:43100 ΚΑΡΔΙΤΣΑ</t>
  </si>
  <si>
    <t>2441075354</t>
  </si>
  <si>
    <t>2441075676</t>
  </si>
  <si>
    <t>mail@nip-sakellar.kar.sch.gr</t>
  </si>
  <si>
    <t>ΠΕΡΙΚΛΕΟΥΣ ΘΕΟΔΩΡΟΥ  60 ΤΚ:43100 ΚΑΡΔΙΤΣΑ</t>
  </si>
  <si>
    <t>2441026040</t>
  </si>
  <si>
    <t>2441023090</t>
  </si>
  <si>
    <t>mail@nip-natasa.kar.sch.gr</t>
  </si>
  <si>
    <t>ΤΡΙΤΟ ΧΛΜ ΚΑΡΔΙΤΣΑΣ-ΤΡΙΚΑΛΩΝ ΤΚ:43100 ΚΑΡΔΙΤΣΑ</t>
  </si>
  <si>
    <t>ΝΗΠΙΑΓΩΓΕΙΟ ΚΡΥΑΣ ΒΡΥΣΗΣ</t>
  </si>
  <si>
    <t>mail@nip-kryas-vrysis.kar.sch.gr</t>
  </si>
  <si>
    <t>ΝΗΠΙΑΓΩΓΕΙΟ ΜΕΣΕΝΙΚΟΛΑ</t>
  </si>
  <si>
    <t>mail@nip-mesen.kar.sch.gr</t>
  </si>
  <si>
    <t>ΝΗΠΙΑΓΩΓΕΙΟ ΠΑΛΑΙΟΚΚΛΗΣΙΟΥ</t>
  </si>
  <si>
    <t>ΠΑΛΑΙΟΚΚΛΗΣΙΟΥ</t>
  </si>
  <si>
    <t>0441025953</t>
  </si>
  <si>
    <t>mail@nip-paliokk.kar.sch.gr</t>
  </si>
  <si>
    <t>ΠΑΛΑΙΟΚΚΛΗΣΙ ΤΚ:43100 ΠΑΛΑΙΟΚΚΛΗΣΙΟΥ</t>
  </si>
  <si>
    <t>ΟΛΟΗΜΕΡΟ ΝΗΠΙΑΓΩΓΕΙΟ ΑΓΙΟΥ ΘΕΟΔΩΡΟΥ - ΚΑΡΔΙΤΣΑΣ</t>
  </si>
  <si>
    <t>ΑΓΙΟΥ ΘΕΟΔΩΡΟΥ - ΚΑΡΔΙΤΣΑΣ</t>
  </si>
  <si>
    <t>2441062176</t>
  </si>
  <si>
    <t>mail@nip-ag-theod.kar.sch.gr</t>
  </si>
  <si>
    <t>- ΤΚ:43100 ΑΓΙΟΥ ΘΕΟΔΩΡΟΥ - ΚΑΡΔΙΤΣΑΣ</t>
  </si>
  <si>
    <t>ΟΛΟΗΜΕΡΟ ΝΗΠΙΑΓΩΓΕΙΟ ΑΡΤΕΣΙΑΝΟΥ</t>
  </si>
  <si>
    <t>2441029126</t>
  </si>
  <si>
    <t>mail@nip-artes.kar.sch.gr</t>
  </si>
  <si>
    <t>ΟΛΟΗΜΕΡΟ ΝΗΠΙΑΓΩΓΕΙΟ ΚΑΛΛΙΘΗΡΟΥ</t>
  </si>
  <si>
    <t>ΚΑΛΛΙΘΗΡΟΥ</t>
  </si>
  <si>
    <t>2441081555</t>
  </si>
  <si>
    <t>mail@nip-kallith.kar.sch.gr</t>
  </si>
  <si>
    <t>ΚΑΛΛΙΘΗΡΟ ΤΚ:43100 ΚΑΛΛΙΘΗΡΟΥ</t>
  </si>
  <si>
    <t>ΟΛΟΗΜΕΡΟ ΝΗΠΙΑΓΩΓΕΙΟ ΚΑΛΛΙΦΩΝΙΟΥ</t>
  </si>
  <si>
    <t>2441088083</t>
  </si>
  <si>
    <t>mail@nip-kallif.kar.sch.gr</t>
  </si>
  <si>
    <t>ΟΛΟΗΜΕΡΟ ΝΗΠΙΑΓΩΓΕΙΟ ΚΑΡΔΙΤΣΟΜΑΓΟΥΛΑΣ</t>
  </si>
  <si>
    <t>2441073495</t>
  </si>
  <si>
    <t>mail@1nip-karditsom.kar.sch.gr</t>
  </si>
  <si>
    <t>ΚΑΡΔΙΤΣΟΜΑΓΟΥΛΑ ΤΚ:43100 ΚΑΡΔΙΤΣΟΜΑΓΟΥΛΑΣ</t>
  </si>
  <si>
    <t>ΟΛΟΗΜΕΡΟ ΝΗΠΙΑΓΩΓΕΙΟ ΜΑΚΡΥΧΩΡΙΟΥ</t>
  </si>
  <si>
    <t>2441067292</t>
  </si>
  <si>
    <t>mail@nip-makrych.kar.sch.gr</t>
  </si>
  <si>
    <t>ΟΛΟΗΜΕΡΟ ΝΗΠΙΑΓΩΓΕΙΟ ΠΡΟΔΡΟΜΟΥ</t>
  </si>
  <si>
    <t>ΠΡΟΔΡΟΜΟΥ</t>
  </si>
  <si>
    <t>2441061106</t>
  </si>
  <si>
    <t>mail@nip-prodr.kar.sch.gr</t>
  </si>
  <si>
    <t>ΠΡΟΔΡΟΜΟΣ ΤΚ:43100 ΠΡΟΔΡΟΜΟΥ</t>
  </si>
  <si>
    <t>ΟΛΟΗΜΕΡΟ ΝΗΠΙΑΓΩΓΕΙΟ ΣΤΑΥΡΟΥ</t>
  </si>
  <si>
    <t>ΣΤΑΥΡΟΥ</t>
  </si>
  <si>
    <t>2441061545</t>
  </si>
  <si>
    <t>mail@nip-stavr.kar.sch.gr</t>
  </si>
  <si>
    <t>ΣΤΑΥΡΟΣ ΤΚ:43100 ΣΤΑΥΡΟΥ</t>
  </si>
  <si>
    <t>ΝΗΠΙΑΓΩΓΕΙΟ ΚΡΥΟΝΕΡΙΟΥ</t>
  </si>
  <si>
    <t>2441092969</t>
  </si>
  <si>
    <t>mail@nip-kryon.kar.sch.gr</t>
  </si>
  <si>
    <t>ΚΡΥΟΝΕΡΙ ΤΚ:43067 ΚΡΥΟΝΕΡΙΟΥ</t>
  </si>
  <si>
    <t>1ο ΟΛΟΗΜΕΡΟ ΝΗΠΙΑΓΩΓΕΙΟ ΜΟΥΖΑΚΙΟΥ</t>
  </si>
  <si>
    <t>mail@1nip-mouzak.kar.sch.gr</t>
  </si>
  <si>
    <t>2ο ΝΗΠΙΑΓΩΓΕΙΟ ΜΟΥΖΑΚΙΟΥ</t>
  </si>
  <si>
    <t>2445042183</t>
  </si>
  <si>
    <t>mail@2nip-mouzak.kar.sch.gr</t>
  </si>
  <si>
    <t>ΝΗΠΙΑΓΩΓΕΙΟ ΑΝΘΟΧΩΡΙ</t>
  </si>
  <si>
    <t>ΑΝΘΟΧΩΡΙ</t>
  </si>
  <si>
    <t>mail@nip-anthoch.kar.sch.gr</t>
  </si>
  <si>
    <t>ΑΝΘΟΧΩΡΙ ΤΚ:43060 ΑΝΘΟΧΩΡΙ</t>
  </si>
  <si>
    <t>ΝΗΠΙΑΓΩΓΕΙΟ ΒΑΤΣΟΥΝΙΑ</t>
  </si>
  <si>
    <t>ΒΑΤΣΟΥΝΙΑ</t>
  </si>
  <si>
    <t>mail@nip-vatsoun.kar.sch.gr</t>
  </si>
  <si>
    <t>ΒΑΤΣΟΥΝΙΑ ΤΚ:43060 ΒΑΤΣΟΥΝΙΑ</t>
  </si>
  <si>
    <t>ΝΗΠΙΑΓΩΓΕΙΟ ΔΡΑΚΟΤΡΥΠΑ</t>
  </si>
  <si>
    <t>ΔΡΑΚΟΤΡΥΠΑ</t>
  </si>
  <si>
    <t>mail@nip-drakotr.kar.sch.gr</t>
  </si>
  <si>
    <t>ΔΡΑΚΟΤΡΥΠΑ ΤΚ:43060 ΔΡΑΚΟΤΡΥΠΑ</t>
  </si>
  <si>
    <t>ΝΗΠΙΑΓΩΓΕΙΟ ΜΑΥΡΟΜΜΑΤΙΟΥ</t>
  </si>
  <si>
    <t>2445097367</t>
  </si>
  <si>
    <t>mail@nip-mavromm.kar.sch.gr</t>
  </si>
  <si>
    <t>ΜΑΥΡΟΜΜΑΤΙ ΤΚ:43060 ΜΑΥΡΟΜΜΑΤΙΟΥ</t>
  </si>
  <si>
    <t>ΝΗΠΙΑΓΩΓΕΙΟ ΦΑΝΑΡΙΟΥ</t>
  </si>
  <si>
    <t>mail@nip-fanar.kar.sch.gr</t>
  </si>
  <si>
    <t>ΟΛΟΗΜΕΡΟ ΝΗΠΙΑΓΩΓΕΙΟ ΑΓΝΑΝΤΕΡΟΥ</t>
  </si>
  <si>
    <t>2441084915</t>
  </si>
  <si>
    <t>mail@nip-agnant.kar.sch.gr</t>
  </si>
  <si>
    <t>ΟΛΟΗΜΕΡΟ ΝΗΠΙΑΓΩΓΕΙΟ ΛΑΖΑΡΙΝΑ</t>
  </si>
  <si>
    <t>ΛΑΖΑΡΙΝΑ</t>
  </si>
  <si>
    <t>2431049394</t>
  </si>
  <si>
    <t>mail@nip-lazar.kar.sch.gr</t>
  </si>
  <si>
    <t>ΛΑΖΑΡΙΝΑ ΤΚ:43060 ΛΑΖΑΡΙΝΑ</t>
  </si>
  <si>
    <t>ΟΛΟΗΜΕΡΟ ΝΗΠΙΑΓΩΓΕΙΟ ΜΑΓΟΥΛΑ</t>
  </si>
  <si>
    <t>ΜΑΓΟΥΛΑ</t>
  </si>
  <si>
    <t>2441085553</t>
  </si>
  <si>
    <t>mail@nip-magoul.kar.sch.gr</t>
  </si>
  <si>
    <t>ΜΑΓΟΥΛΑ ΤΚ:43100 ΜΑΓΟΥΛΑ</t>
  </si>
  <si>
    <t>1ο ΝΗΠΙΑΓΩΓΕΙΟ ΠΑΛΑΜΑΣ</t>
  </si>
  <si>
    <t>2444023188</t>
  </si>
  <si>
    <t>mail@nip-palam.kar.sch.gr</t>
  </si>
  <si>
    <t>ΚΑΒΡΑΚΟΥ 27 ΤΚ:43200 ΠΑΛΑΜΑΣ</t>
  </si>
  <si>
    <t>1ο ΟΛΟΗΜΕΡΟ ΝΗΠΙΑΓΩΓΕΙΟ ΠΡΟΑΣΤΙΟΥ</t>
  </si>
  <si>
    <t>2441051110</t>
  </si>
  <si>
    <t>mail@nip-proast.kar.sch.gr</t>
  </si>
  <si>
    <t>2ο ΟΛΟΗΜΕΡΟ ΝΗΠΙΑΓΩΓΕΙΟ ΠΑΛΑΜΑΣ</t>
  </si>
  <si>
    <t>2444024114</t>
  </si>
  <si>
    <t>2444023299</t>
  </si>
  <si>
    <t>mail@2nip-palam.kar.sch.gr</t>
  </si>
  <si>
    <t>ΠΡΑΞΙΤΕΛΟΥΣ 3 ΤΚ:43200 ΠΑΛΑΜΑΣ</t>
  </si>
  <si>
    <t>3ο ΟΛΟΗΜΕΡΟ ΝΗΠΙΑΓΩΓΕΙΟ ΠΑΛΑΜΑΣ</t>
  </si>
  <si>
    <t>2444024145</t>
  </si>
  <si>
    <t>mail@3nip-palam.kar.sch.gr</t>
  </si>
  <si>
    <t>ΠΕΡΙΜΕΤΡΙΚΗ ΟΔΟΣ ΤΚ:43200 ΠΑΛΑΜΑΣ</t>
  </si>
  <si>
    <t>4ο ΝΗΠΙΑΓΩΓΕΙΟ ΠΑΛΑΜΑ</t>
  </si>
  <si>
    <t>2444023770</t>
  </si>
  <si>
    <t>mail@4nip-palam.kar.sch.gr</t>
  </si>
  <si>
    <t>ΕΡΓΑΤΙΚΕΣ ΚΑΤΟΙΚΙΕΣ ΤΚ:43200 ΠΑΛΑΜΑ</t>
  </si>
  <si>
    <t>ΝΗΠΙΑΓΩΓΕΙΟ ΚΟΣΚΙΝΑ</t>
  </si>
  <si>
    <t>ΚΟΣΚΙΝΑ</t>
  </si>
  <si>
    <t>mail@nip-koskin.kar.sch.gr</t>
  </si>
  <si>
    <t>ΚΟΣΚΙΝΑΣ ΤΚ:43200 ΚΟΣΚΙΝΑ</t>
  </si>
  <si>
    <t>ΝΗΠΙΑΓΩΓΕΙΟ ΜΑΡΑΘΕΑ</t>
  </si>
  <si>
    <t>ΜΑΡΑΘΕΑ</t>
  </si>
  <si>
    <t>mail@nip-marath.kar.sch.gr</t>
  </si>
  <si>
    <t>- ΤΚ:43070 ΜΑΡΑΘΕΑ</t>
  </si>
  <si>
    <t>ΝΗΠΙΑΓΩΓΕΙΟ ΜΑΡΚΟ</t>
  </si>
  <si>
    <t>ΜΑΡΚΟ</t>
  </si>
  <si>
    <t>2444073133</t>
  </si>
  <si>
    <t>mail@nip-markou.kar.sch.gr</t>
  </si>
  <si>
    <t>ΜΑΡΚΟ ΤΚ:43200 ΜΑΡΚΟ</t>
  </si>
  <si>
    <t>ΟΛΟΗΜΕΡΟ ΝΗΠΙΑΓΩΓΕΙΟ ΑΓΙΑΣ ΤΡΙΑΔΑΣ</t>
  </si>
  <si>
    <t>ΑΓΙΑΣ ΤΡΙΑΔΑΣ</t>
  </si>
  <si>
    <t>2441052115</t>
  </si>
  <si>
    <t>mail@nip-ag-triad.kar.sch.gr</t>
  </si>
  <si>
    <t>ΑΓ. ΤΡΙΑΔΑ ΤΚ:43061 ΑΓΙΑΣ ΤΡΙΑΔΑΣ</t>
  </si>
  <si>
    <t>ΟΛΟΗΜΕΡΟ ΝΗΠΙΑΓΩΓΕΙΟ ΒΛΟΧΟΥ</t>
  </si>
  <si>
    <t>ΒΛΟΧΟΥ</t>
  </si>
  <si>
    <t>2444041241</t>
  </si>
  <si>
    <t>ΒΛΟΧΟΣ ΤΚ:43200 ΒΛΟΧΟΥ</t>
  </si>
  <si>
    <t>ΟΛΟΗΜΕΡΟ ΝΗΠΙΑΓΩΓΕΙΟ ΙΤΕΑ</t>
  </si>
  <si>
    <t>2444031370</t>
  </si>
  <si>
    <t>mail@nip-iteas.kar.sch.gr</t>
  </si>
  <si>
    <t>- ΤΚ:43200 ΙΤΕΑ</t>
  </si>
  <si>
    <t>ΟΛΟΗΜΕΡΟ ΝΗΠΙΑΓΩΓΕΙΟ ΦΥΛΛΟ</t>
  </si>
  <si>
    <t>2444032282</t>
  </si>
  <si>
    <t>mail@nip-fyllou.kar.sch.gr</t>
  </si>
  <si>
    <t>- ΤΚ:43062 ΦΥΛΛΟ</t>
  </si>
  <si>
    <t>1ο ΟΛΟΗΜΕΡΟ ΝΗΠΙΑΓΩΓΕΙΟ ΚΑΡΠΟΧΩΡΙΟΥ</t>
  </si>
  <si>
    <t>2443092505</t>
  </si>
  <si>
    <t>mail@nip-karpoch.kar.sch.gr</t>
  </si>
  <si>
    <t>ΚΑΡΠΟΧΩΡΙ ΚΑΡΔΙΤΣΑΣ ΤΚ:43100 ΚΑΡΠΟΧΩΡΙΟΥ</t>
  </si>
  <si>
    <t>1ο ΟΛΟΗΜΕΡΟ ΝΗΠΙΑΓΩΓΕΙΟ ΣΟΦΑΔΩΝ</t>
  </si>
  <si>
    <t>2443024690</t>
  </si>
  <si>
    <t>mail@1nip-sofad.kar.sch.gr</t>
  </si>
  <si>
    <t>2ο ΟΛΟΗΜΕΡΟ ΝΗΠΙΑΓΩΓΕΙΟ ΣΟΦΑΔΩΝ</t>
  </si>
  <si>
    <t>2443022641</t>
  </si>
  <si>
    <t>mail@2nip-sofad.kar.sch.gr</t>
  </si>
  <si>
    <t>ΠΛΑΣΤΗΡΑ 100 ΤΚ:43300 ΣΟΦΑΔΩΝ</t>
  </si>
  <si>
    <t>4ο ΝΗΠΙΑΓΩΓΕΙΟ ΣΟΦΑΔΕΣ</t>
  </si>
  <si>
    <t>ΣΟΦΑΔΕΣ</t>
  </si>
  <si>
    <t>2443024209</t>
  </si>
  <si>
    <t>mail@4nip-sof-tsigan.kar.sch.gr</t>
  </si>
  <si>
    <t>ΤΕΡΜΑ ΑΝΘΕΩΝ ΤΚ:43300 ΣΟΦΑΔΕΣ</t>
  </si>
  <si>
    <t>5ο ΝΗΠΙΑΓΩΓΕΙΟ ΣΟΦΑΔΕΣ</t>
  </si>
  <si>
    <t>2443023213</t>
  </si>
  <si>
    <t>mail@5nip-sof-tsigan.kar.sch.gr</t>
  </si>
  <si>
    <t>ΝΕΟΣ ΟΙΚΙΣΜΟΣ ΑΘΙΓΓΑΝΩΝ ΤΚ:43300 ΣΟΦΑΔΕΣ</t>
  </si>
  <si>
    <t>ΝΗΠΙΑΓΩΓΕΙΟ ΑΝΑΒΡΑΣ</t>
  </si>
  <si>
    <t>ΑΝΑΒΡΑΣ</t>
  </si>
  <si>
    <t>mail@nip-anavr.kar.sch.gr</t>
  </si>
  <si>
    <t>ΑΝΑΒΡΑ ΤΚ:43063 ΑΝΑΒΡΑΣ</t>
  </si>
  <si>
    <t>ΝΗΠΙΑΓΩΓΕΙΟ ΛΕΟΝΤΑΡΙΟΥ</t>
  </si>
  <si>
    <t>mail@nip-leont.kar.sch.gr</t>
  </si>
  <si>
    <t>ΝΗΠΙΑΓΩΓΕΙΟ ΡΕΝΤΙΝΑΣ</t>
  </si>
  <si>
    <t>mail@nip-rentin.kar.sch.gr</t>
  </si>
  <si>
    <t>ΝΗΠΙΑΓΩΓΕΙΟ ΦΙΛΙΑ</t>
  </si>
  <si>
    <t>ΦΙΛΙΑ</t>
  </si>
  <si>
    <t>2443095236</t>
  </si>
  <si>
    <t>mail@nip-filias.kar.sch.gr</t>
  </si>
  <si>
    <t>ΦΙΛΙΑ ΤΚ:43300 ΦΙΛΙΑ</t>
  </si>
  <si>
    <t>ΟΛΟΗΜΕΡΟ ΝΗΠΙΑΓΩΓΕΙΟ ΚΑΠΠΑΔΟΚΙΚΟΥ</t>
  </si>
  <si>
    <t>ΚΑΠΠΑΔΟΚΙΚΟΥ</t>
  </si>
  <si>
    <t>2443097335</t>
  </si>
  <si>
    <t>mail@nip-kappad.kar.sch.gr</t>
  </si>
  <si>
    <t>ΚΑΠΠΑΔΟΚΙΚΟ ΤΚ:43300 ΚΑΠΠΑΔΟΚΙΚΟΥ</t>
  </si>
  <si>
    <t>ΟΛΟΗΜΕΡΟ ΝΗΠΙΑΓΩΓΕΙΟ ΚΕΔΡΟΥ</t>
  </si>
  <si>
    <t>2443051610</t>
  </si>
  <si>
    <t>mail@nip-kedrou.kar.sch.gr</t>
  </si>
  <si>
    <t>ΟΛΟΗΜΕΡΟ ΝΗΠΙΑΓΩΓΕΙΟ ΚΥΨΕΛΗΣ</t>
  </si>
  <si>
    <t>2443096316</t>
  </si>
  <si>
    <t>mail@nip-kypsel.kar.sch.gr</t>
  </si>
  <si>
    <t>ΟΛΟΗΜΕΡΟ ΝΗΠΙΑΓΩΓΕΙΟ ΛΟΥΤΡΟΠΗΓΗΣ</t>
  </si>
  <si>
    <t>ΛΟΥΤΡΟΠΗΓΗΣ</t>
  </si>
  <si>
    <t>mail@nip-loutr.kar.sch.gr</t>
  </si>
  <si>
    <t>ΛΟΥΤΡΟΠΗΓΗ ΤΚ:43068 ΛΟΥΤΡΟΠΗΓΗΣ</t>
  </si>
  <si>
    <t>ΟΛΟΗΜΕΡΟ ΝΗΠΙΑΓΩΓΕΙΟ ΜΑΤΑΡΑΓΚΑ</t>
  </si>
  <si>
    <t>ΜΑΤΑΡΑΓΚΑ</t>
  </si>
  <si>
    <t>2443041285</t>
  </si>
  <si>
    <t>mail@nip-matar.kar.sch.gr</t>
  </si>
  <si>
    <t>- ΤΚ:43300 ΜΑΤΑΡΑΓΚΑ</t>
  </si>
  <si>
    <t>ΟΡΓΑΝΙΚΟΤΗΤΑ</t>
  </si>
  <si>
    <t>mail@nip-argyr.kar.sch.gr</t>
  </si>
  <si>
    <t>ΝΗΠΙΑΓΩΓΕΙΟ ΑΡΓΥΡΙΟΥ</t>
  </si>
  <si>
    <t>Ομάδα</t>
  </si>
  <si>
    <t>Κατηγορία Μοριοδότησης</t>
  </si>
  <si>
    <t>Δήμος</t>
  </si>
  <si>
    <t>Είδος</t>
  </si>
  <si>
    <t>Ονομασία</t>
  </si>
  <si>
    <t>Τηλέφωνο</t>
  </si>
  <si>
    <t>ΦΑΞ</t>
  </si>
  <si>
    <t>e-mail</t>
  </si>
  <si>
    <t>Ταχ. Διεύθυνση</t>
  </si>
  <si>
    <t>ΤΚ</t>
  </si>
  <si>
    <t>Γεωγραφικό Πλάτος</t>
  </si>
  <si>
    <t>Γεωγραφικό Μήκος</t>
  </si>
  <si>
    <t>Δυσπρόσιτο</t>
  </si>
  <si>
    <t>Αναστολή λειτουργίας Ολοημέρου</t>
  </si>
  <si>
    <t>Ονομ/μο Διευθυντή</t>
  </si>
  <si>
    <t>Κωδ. Ειδικότητας</t>
  </si>
  <si>
    <t>Δημοτικά Σχολεία</t>
  </si>
  <si>
    <t>ΑΝΘΗΡΟ</t>
  </si>
  <si>
    <t>NAI</t>
  </si>
  <si>
    <t>ΟΧΙ</t>
  </si>
  <si>
    <t>ΕΛΕΝΗ ΤΖΕΡΕΜΕ</t>
  </si>
  <si>
    <t>ΠΕ70</t>
  </si>
  <si>
    <t>1/Θ  ΔΗΜΟΤΙΚΟ ΣΧΟΛΕΙΟ ΑΡΓΥΡΙΟΥ</t>
  </si>
  <si>
    <t>ΑΡΓΥΡΙ</t>
  </si>
  <si>
    <t>ΙΩΑΝΝΑ-ΣΤΑΥΡΟΥΛΑ ΓΕΡΜΑΝΟΥ</t>
  </si>
  <si>
    <t>ΔΗΜΗΤΡΙΟΣ ΚΟΝΤΟΓΙΑΝΝΗΣ</t>
  </si>
  <si>
    <t>ΜΗΤΡΟΠΟΛΗ</t>
  </si>
  <si>
    <t>ΜΑΓΔΑΛΗΝΗ ΛΥΚΟΠΟΥΛΟΥ</t>
  </si>
  <si>
    <t>ΣΑΡΑΝΤΑΠΟΡΟΥ 89</t>
  </si>
  <si>
    <t>ΙΩΑΝΝΗΣ ΚΟΥΤΣΩΝΗΣ</t>
  </si>
  <si>
    <t>Βασιαρδάνη 97</t>
  </si>
  <si>
    <t>ΑΠΟΣΤΟΛΟΣ ΜΟΥΖΙΝΑΣ</t>
  </si>
  <si>
    <t>12dimkardits@sch.gr</t>
  </si>
  <si>
    <t>ΒΑΣΙΑΡΔΑΝΗ 97</t>
  </si>
  <si>
    <t>ΕΛΕΝΗ ΠΡΙΤΣΑ</t>
  </si>
  <si>
    <t>ΠΕ16.01</t>
  </si>
  <si>
    <t>ΚΡΥΑ ΒΡΥΣΗ</t>
  </si>
  <si>
    <t>ΗΛΙΑΣ ΚΑΤΣΟΜΗΤΡΟΣ</t>
  </si>
  <si>
    <t>ΙΩΑΝΝΗΣ ΚΑΛΥΒΑΣ</t>
  </si>
  <si>
    <t>ΑΙΣΩΠΟΥ 2</t>
  </si>
  <si>
    <t>ΓΕΩΡΓΙΟΣ ΠΑΠΑΚΥΡΙΤΣΗΣ</t>
  </si>
  <si>
    <t>ΑΝΑΠΑΥΣΕΩΣ ΚΑΙ ΑΛΒΑΝΟΜΑΧΩΝ</t>
  </si>
  <si>
    <t>ΓΕΩΡΓΙΑ ΠΑΛΑΠΕΛΑ</t>
  </si>
  <si>
    <t>ΑΛΛΑΜΑΝΗ 60</t>
  </si>
  <si>
    <t>ΑΡΙΣΤΕΑ ΠΑΠΑΔΗΜΗΤΡΙΟΥ</t>
  </si>
  <si>
    <t>ΤΙΤΑΝΙΟΥ 5</t>
  </si>
  <si>
    <t>ΒΑΣΙΛΕΙΟΣ ΓΑΚΙΑΣ</t>
  </si>
  <si>
    <t>ΟΛΟΗΜΕΡΟ ΔΗΜΟΤΙΚΟ ΣΧΟΛΕΙΟ ΑΓΙΟΥ ΘΕΟΔΩΡΟΥ ΚΑΡΔΙΤΣΑΣ</t>
  </si>
  <si>
    <t>diathkar@sch.gr</t>
  </si>
  <si>
    <t>ΑΓΙΟΣ ΘΕΟΔΩΡΟΣ</t>
  </si>
  <si>
    <t>ΚΩΝ/ΝΟΣ ΧΑΛΑΝΟΥΛΗΣ</t>
  </si>
  <si>
    <t>ΜΑΚΡΥΧΩΡΙ</t>
  </si>
  <si>
    <t>ΕΥΑΓΓΕΛΙΑ ΠΑΠΑΔΗΜΗΤΡΙΟΥ</t>
  </si>
  <si>
    <t>ΙΩΑΝΝΗΣ ΤΑΣΙΑΣ</t>
  </si>
  <si>
    <t>ΛΑΜΠΡΟΥ ΣΑΚΕΛΛΑΡΙΟΥ 53</t>
  </si>
  <si>
    <t>ΒΑΣΙΛΕΙΟΣ ΑΓΓΕΛΗΣ</t>
  </si>
  <si>
    <t>ΤΕΡΜΑ ΔΗΜ ΛΑΠΠΑ</t>
  </si>
  <si>
    <t>ΙΩΑΝΝΗΣ ΖΟΡΜΠΑΣ</t>
  </si>
  <si>
    <t>Λ ΣΑΚΕΛΑΡΙΟΥ 53</t>
  </si>
  <si>
    <t>ΑΘΑΝΑΣΙΟΣ ΓΚΙΟΥΛΕΚΑΣ</t>
  </si>
  <si>
    <t>ΦΑΝΑΡΙΟΥ ΤΕΡΜΑ</t>
  </si>
  <si>
    <t>ΑΡΕΤΗ ΠΑΠΑΚΟΥ</t>
  </si>
  <si>
    <t>4ο 10/Θ ΟΛΟΗΜΕΡΟ ΔΗΜΟΤΙΚΟ ΣΧΟΛΕΙΟ ΚΑΡΔΙΤΣΑΣ</t>
  </si>
  <si>
    <t>ΑΓΙΟΥ ΡΑΦΑΗΛ 2</t>
  </si>
  <si>
    <t>ΒΑΣΙΛΕΙΟΣ ΣΤΕΡΓΙΟΠΟΥΛΟΣ</t>
  </si>
  <si>
    <t>6/Θ ΟΛΟΗΜΕΡΟ ΔΗΜΟΤΙΚΟ ΣΧΟΛΕΙΟ ΑΡΤΕΣΙΑΝΟΥ</t>
  </si>
  <si>
    <t>ΑΡΤΕΣΙΑΝΟ</t>
  </si>
  <si>
    <t>ΘΩΜΑΣ ΤΣΙΤΟΣ</t>
  </si>
  <si>
    <t>ΠΑΠΑΡΗΓΟΠΟΥΛΟΥ ΔΕΛΗΓΙΩΡΓΗ</t>
  </si>
  <si>
    <t>ΣΩΤΗΡΙΑ ΜΗΤΣΑΡΑ</t>
  </si>
  <si>
    <t>ΙΩΑΝΝΗΣ ΑΝΥΦΑΝΤΗΣ</t>
  </si>
  <si>
    <t>K.ΚΑΒΑΦΗ  ΤΕΡΜΑ</t>
  </si>
  <si>
    <t>ΒΑΣΙΛΕΙΟΣ ΚΟΥΚΛΑΡΗΣ</t>
  </si>
  <si>
    <t>ΘΕΣΣΑΛΙΩΤΙΔΟΣ  40</t>
  </si>
  <si>
    <t>ΒΑΣΙΛΕΙΟΣ ΜΗΛΙΤΣΗΣ</t>
  </si>
  <si>
    <t>ΚΑΛΛΙΦΩΝΙ</t>
  </si>
  <si>
    <t>ΧΡΗΣΤΟΣ ΜΠΟΤΗΣ</t>
  </si>
  <si>
    <t>ΚΟΥΜΟΥΝΔΟΥΡΟΥ 108</t>
  </si>
  <si>
    <t>ΙΩΑΝΝΗΣ ΔΗΜΑΚΟΠΟΥΛΟΣ</t>
  </si>
  <si>
    <t>ΠΕ11</t>
  </si>
  <si>
    <t>ΔΙΘΕΣΙΟ ΔΗΜΟΤΙΚΟ ΣΧΟΛΕΙΟ ΚΡΥΟΝΕΡΙΟΥ</t>
  </si>
  <si>
    <t>dimkryonkar@sch.gr</t>
  </si>
  <si>
    <t>ΚΡΥΟΝΕΡΙ ΚΑΡΔΙΤΣΑΣ</t>
  </si>
  <si>
    <t>ΒΑΣΙΛΕΙΟΣ ΠΑΠΟΥΤΣΗΣ</t>
  </si>
  <si>
    <t>ΜΕΣΕΝΙΚΟΛΑΣ</t>
  </si>
  <si>
    <t>ΘΩΜΑΣ ΞΑΦΗΣ</t>
  </si>
  <si>
    <t>ΑΓΝΑΝΤΕΡΟ</t>
  </si>
  <si>
    <t>ΓΕΩΡΓΙΟΣ ΠΛΑΙΝΟΣ</t>
  </si>
  <si>
    <t>ΟΛΟΗΜΕΡΟ ΔΗΜΟΤΙΚΟ ΣΧΟΛΕΙΟ ΜΑΓΟΥΛΑΣ - ΔΗΜΟΤΙΚΟ ΜΑΓΟΥΛΑΣ</t>
  </si>
  <si>
    <t>ΘΩΜΑΣ ΤΣΙΡΕΠΑΣ</t>
  </si>
  <si>
    <t>ΟΛΟΗΜΕΡΟ ΔΗΜΟΤΙΚΟ ΣΧΟΛΕΙΟ ΜΑΥΡΟΜΜΑΤΙΟΥ - ΓΕΩΡΓΙΟΣ ΚΑΡΑΪΣΚΑΚΗΣ</t>
  </si>
  <si>
    <t>ΜΑΥΡΟΜΜΑΤΙ ΚΑΡΔΙΤΣΑΣ</t>
  </si>
  <si>
    <t>ΚΩΝΣΤΑΝΤΙΑ ΚΩΝΣΤΑΝΤΑΚΟΥ</t>
  </si>
  <si>
    <t>ΔΗΜΟΤΙΚΟ ΣΧΟΛΕΙΟ ΑΝΘΟΧΩΡΙΟΥ ΚΑΡΔΙΤΣΑΣ</t>
  </si>
  <si>
    <t>ΒΑΣΙΛΕΙΟΣ ΠΑΠΑΛΕΞΗΣ</t>
  </si>
  <si>
    <t>ΣΟΦΙΑ ΓΚΑΡΑΒΕΛΑ</t>
  </si>
  <si>
    <t>ΠΑΡΑΣΚΕΥΗ ΦΟΥΚΑ</t>
  </si>
  <si>
    <t>ΑΓΙΑΣ ΣΩΤΗΡΙΑΣ &amp; ΑΡΓΙΘΕΑΣ</t>
  </si>
  <si>
    <t>ΔΗΜΗΤΡΙΟΣ ΓΚΑΡΑΒΕΛΑΣ</t>
  </si>
  <si>
    <t>ΣΠΥΡΙΔΩΝ ΘΑΝΟΣ</t>
  </si>
  <si>
    <t>ΦΑΝΑΡΙ</t>
  </si>
  <si>
    <t>ΜΕΝΕΛΑΟΣ ΒΑΛΛΑΣ</t>
  </si>
  <si>
    <t>Γ. ΚΟΝΔΥΛΗ 15</t>
  </si>
  <si>
    <t>ΚΩΝ ΝΟΣ ΔΑΣΚΑΛΟΠΟΥΛΟΣ</t>
  </si>
  <si>
    <t>6/Θ ΔΗΜΟΤΙΚΟ ΣΧΟΛΕΙΟ ΙΤΕΑΣ ΚΑΡΔΙΤΣΑΣ</t>
  </si>
  <si>
    <t>ΙΤΕΑ ΚΑΡΔΙΤΣΑΣ</t>
  </si>
  <si>
    <t>ΔΗΜΗΤΡΗΣ ΚΟΥΤΡΟΜΑΝΟΣ</t>
  </si>
  <si>
    <t>ΜΑΡΙΑ ΤΣΟΥΜΑΝΗ</t>
  </si>
  <si>
    <t>ΔΗΜΟΤΙΚΟ ΣΧΟΛΕΙΟ ΚΟΣΚΙΝΑ</t>
  </si>
  <si>
    <t>ΧΡΗΣΤΟΣ ΓΑΤΣΟΓΙΑΝΝΗΣ</t>
  </si>
  <si>
    <t>ΜΑΝΤΟΠΟΥΛΟΥ</t>
  </si>
  <si>
    <t>ΚΩΝΝΟΣ ΖΑΓΑΝΑΣ</t>
  </si>
  <si>
    <t>28ΗΣ ΟΚΤΩΒΡΙΟΥ ΚΑΙ ΚΥΠΡΟΥ</t>
  </si>
  <si>
    <t>ΔΗΜΗΤΡΙΟΣ ΣΠΥΡΟΠΟΥΛΟΣ</t>
  </si>
  <si>
    <t>ΑΧΙΛΛΕΑΣ ΓΚΑΡΑΒΕΛΑΣ</t>
  </si>
  <si>
    <t>ΠΕΤΡΟΣ ΑΘΑΝΑΣΙΟΥ</t>
  </si>
  <si>
    <t>ΠΡΟΑΣΤΙΟ</t>
  </si>
  <si>
    <t>ΑΘΑΝΑΣΙΟΣ ΜΠΟΤΑΣ</t>
  </si>
  <si>
    <t>ΔΗΜΟΤΙΚΟ ΣΧΟΛΕΙΟ ΜΑΤΑΡΑΓΚΑ ΚΑΡΔΙΤΣΑΣ</t>
  </si>
  <si>
    <t>ΜΑΤΑΡΑΓΚΑ ΚΑΡΔΙΤΣΑΣ</t>
  </si>
  <si>
    <t>ΔΗΜΗΤΡΙΟΣ ΤΑΞΙΑΡΧΗΣ</t>
  </si>
  <si>
    <t>ΚΑΝΑΡΗ ΚΑΙ ΜΠΟΥΜΠΟΥΛΙΝΑΣ</t>
  </si>
  <si>
    <t>ΒΑΪΟΣ ΚΟΥΤΗΣ</t>
  </si>
  <si>
    <t>ΝΙΚ.ΠΑΠΑΚΡΙΒΟΥ 12</t>
  </si>
  <si>
    <t>ΜΙΧΑΗΛ ΧΡΙΣΤΟΦΟΡΑΚΗΣ</t>
  </si>
  <si>
    <t>4ο ΟΛΟΗΜΕΡΟ ΔΗΜΟΤΙΚΟ ΣΧΟΛΕΙΟ ΣΟΦΑΔΩΝ - ΑΘΙΓΓΑΝΩΝ</t>
  </si>
  <si>
    <t>ΣΥΝΟΙΚΙΣΜΟΣ ΑΘΙΓΓΑΝΩΝ</t>
  </si>
  <si>
    <t>ΧΡΗΣΤΟΣ ΓΚΟΝΤΟΠΟΥΛΟΣ</t>
  </si>
  <si>
    <t>4/Θ  ΔΗΜΟΤΙΚΟ ΣΧΟΛΕΙΟ ΚΥΨΕΛΗΣ ΚΑΡΔΙΤΣΑΣ</t>
  </si>
  <si>
    <t>ΚΥΨΕΛΗ</t>
  </si>
  <si>
    <t>ΑΓΟΡΙΤΣΑ ΜΑΡΓΑΡΙΤΗ</t>
  </si>
  <si>
    <t>ΟΛΟΗΜΕΡΟ ΔΗΜΟΤΙΚΟ ΣΧΟΛΕΙΟ ΑΝΑΒΡΑΣ</t>
  </si>
  <si>
    <t>ΑΝΑΒΡΑ ΚΑΡΔΙΤΣΑΣ</t>
  </si>
  <si>
    <t>ΧΡΗΣΤΟΣ ΜΠΑΜΟΣ</t>
  </si>
  <si>
    <t>ΕΛΕΝΗ ΚΩΣΤΑ</t>
  </si>
  <si>
    <t>ΚΕΔΡΟΣ</t>
  </si>
  <si>
    <t>ΑΓΓΕΛΙΚΗ ΨΑΡΟΓΙΩΡΓΟΥ</t>
  </si>
  <si>
    <t>ΚΑΡΠΟΧΩΡΙ</t>
  </si>
  <si>
    <t>ΓΕΩΡΓΙΟΣ ΜΠΛΟΥΓΟΥΡΑΣ</t>
  </si>
  <si>
    <t>ΡΕΝΤΙΝΑ</t>
  </si>
  <si>
    <t>ΔΗΜΗΤΡΙΟΣ ΣΟΥΦΛΑΣ</t>
  </si>
  <si>
    <t>ΟΛΟΗΜΕΡΟ ΔΗΜΟΤΙΚΟ ΣΧΟΛΕΙΟ ΛΕΟΝΤΑΡΙΟΥ ΚΑΡΔΙΤΣΑΣ</t>
  </si>
  <si>
    <t>ΛΕΟΝΤΑΡΙ</t>
  </si>
  <si>
    <t>ΒΑΣΙΛΙΚΗ ΓΟΥΣΙΑ</t>
  </si>
  <si>
    <t>Ιδιωτικά Σχολεία</t>
  </si>
  <si>
    <t>ΙΔΙΩΤΙΚΟ ΝΗΠΙΑΓΩΓΕΙΟ ΚΑΡΔΙΤΣΑ - ΙΔΙΩΤΙΚΟ ΝΗΠΙΑΓΩΓΕΙΟ ΣΠΥΡΙΔΩΝΑ ΣΑΚΕΛΛΑΡΟΠΟΥΛΟΥ</t>
  </si>
  <si>
    <t>ΠΕΡΙΚΛΕΟΥΣ ΘΕΟΔΩΡΟΥ  60</t>
  </si>
  <si>
    <t>ΙΔΙΩΤΙΚΟ ΣΥΣΤΕΓΑΖΟΜΕΝΟ ΝΗΠΙΑΓΩΓΕΙΟ ΝΑΤΑΣΑ-Α.ΓΚΑΒΑΛΕΚΑ ΚΑΙ ΣΙΑ Ι.Κ.Ε.</t>
  </si>
  <si>
    <t>3ο ΧΛΜ ΚΑΡΔΙΤΣΑΣ-ΤΡΙΚΑΛΩΝ</t>
  </si>
  <si>
    <t>ΙΔΙΩΤΙΚΟ ΝΗΠΙΑΓΩΓΕΙΟ ΚΑΡΔΙΤΣΑ - ΙΔΙΩΤΙΚΟ ΝΗΠΙΑΓΩΓΕΙΟ ΛΕΚΚΑ ΙΩΑΝΝΗ</t>
  </si>
  <si>
    <t>ouraniotokso81@gmail.com</t>
  </si>
  <si>
    <t>ΠΡΩΤΟ ΧΙΛ   ΚΑΡΔΙΤΣΑΣ   - ΣΜΟΚΟΒΟΥ</t>
  </si>
  <si>
    <t>Νηπιαγωγεία</t>
  </si>
  <si>
    <t>ΑΝΤΙΓΟΝΟΥ 89</t>
  </si>
  <si>
    <t>ΙΟΥΛΙΑ ΤΖΙΑΦΟΥΛΗ</t>
  </si>
  <si>
    <t>ΠΕ60</t>
  </si>
  <si>
    <t>ΒΑΣΙΛΙΚΗ ΑΠΟΣΤΟΛΟΥ</t>
  </si>
  <si>
    <t>ΤΕΡΜΑ ΚΑΒΑΦΗ</t>
  </si>
  <si>
    <t>ΠΡΕΣΒΕΙΑ ΚΟΛΟΚΥΘΑ</t>
  </si>
  <si>
    <t>28ο ΟΛΟΗΜΕΡΟ ΝΗΠΙΑΓΩΓΕΙΟ ΚΑΡΔΙΤΣΑΣ - ΟΛΟΗΜΕΡΟ</t>
  </si>
  <si>
    <t>ΣΑΜΑΡΟΠΟΥΛΟΥ-ΑΜΑΛΙΑΣ-ΟΛΥΜΠΟΥ</t>
  </si>
  <si>
    <t>ΕΥΘΥΜΙΑ ΚΑΛΤΣΑ</t>
  </si>
  <si>
    <t>ΑΠΟΣΤΟΛΙΑ ΜΗΤΣΑΚΗ</t>
  </si>
  <si>
    <t>ΠΑΡΟΔΟΣ ΜΥΡΙΝΗΣ 11</t>
  </si>
  <si>
    <t>ΚΑΛΛΙΟΠΗ ΧΑΛΤΣΙΟΥ</t>
  </si>
  <si>
    <t>ΛΑΜΠΡΙΝΗ ΒΑΣΙΛΕΙΟΥ</t>
  </si>
  <si>
    <t>ΔΗΜ.ΛΑΠΠΑ ΤΕΡΜΑ</t>
  </si>
  <si>
    <t>ΒΙΚΤΩΡΙΑ ΠΑΠΑΔΟΠΟΥΛΟΥ</t>
  </si>
  <si>
    <t>ΜΑΡΘΑ ΚΟΤΡΩΤΣΙΟΥ</t>
  </si>
  <si>
    <t>5ο ΟΛΟΗΜΕΡΟ ΝΗΠΙΑΓΩΓΕΙΟ ΚΑΡΔΙΤΣΑ - ΟΛΟΗΜΕΡΟ ΝΗΠΙΑΓΩΓΕΙΟ</t>
  </si>
  <si>
    <t>ΕΛΠΙΔΑ ΚΟΓΙΑ</t>
  </si>
  <si>
    <t>ΕΥΜΕΝΟΥΣ-ΣΕΛΛΑΝΩΝ</t>
  </si>
  <si>
    <t>ΣΤΑΜΑΤΙΑ ΧΡΥΣΙΔΟΥ</t>
  </si>
  <si>
    <t>Λάμπρου Σακελλαρίου  53</t>
  </si>
  <si>
    <t>ΑΝΑΣΤΑΣΙΑ ΣΑΤΛΑΝΗ</t>
  </si>
  <si>
    <t>Λ. ΣΑΚΕΛΛΑΡΙΟΥ 53</t>
  </si>
  <si>
    <t>ΑΓΓΕΛΙΚΗ ΓΡΗΓΟΡΙΟΥ</t>
  </si>
  <si>
    <t>ΚΑΡΔΙΤΣΟΜΑΓΟΥΛΑ</t>
  </si>
  <si>
    <t>ΠΑΡΑΣΚΕΥΗ ΤΣΟΥΠΟΥ</t>
  </si>
  <si>
    <t>ΕΥΜΕΝΟΥΣ ΚΑΙ ΣΕΛΛΑΝΩΝ 20</t>
  </si>
  <si>
    <t>ΠΗΝΕΛΟΠΗ ΤΣΕΚΟΥΡΑ</t>
  </si>
  <si>
    <t>12ο ΟΛΟΗΜΕΡΟ ΝΗΠΙΑΓΩΓΕΙΟ ΚΑΡΔΙΤΣΑΣ</t>
  </si>
  <si>
    <t>ΛΑΧΑΝΑ  33</t>
  </si>
  <si>
    <t>ΧΡΙΣΤΙΝΑ ΤΣΑΝΑΚΑ</t>
  </si>
  <si>
    <t>ΠΕΡΙΚΛΕΟΥΣ ΘΕΟΔΩΡΟΥ 13</t>
  </si>
  <si>
    <t>ΑΛΕΞΑΝΔΡΑ ΣΑΜΟΥΡΓΙΑΝΝΙΔΟΥ</t>
  </si>
  <si>
    <t>ΣΚΙΑΘΟΥ 5</t>
  </si>
  <si>
    <t>ΕΥΑΓΓΕΛΙΑ ΠΑΠΑΔΗΜΟΥ</t>
  </si>
  <si>
    <t>7ο ΝΗΠΙΑΓΩΓΕΙΟ ΚΑΡΔΙΤΣΑΣ</t>
  </si>
  <si>
    <t>ΚΩΝ/ΝΤΙΑ ΡΗΓΑΝΑ</t>
  </si>
  <si>
    <t>Παπαρηγοπούλου και Δεληγιώργη</t>
  </si>
  <si>
    <t>ΚΑΤΙΝΑ ΚΑΜΠΟΥΡΗ</t>
  </si>
  <si>
    <t>Αισωπου 1 (Σεισμοπληκτα)</t>
  </si>
  <si>
    <t>ΕΥΡΙΔΙΚΗ ΡΙΖΟΥ</t>
  </si>
  <si>
    <t>ΑΓΙΟΥ ΡΑΦΑΗΛ ΚΑΙ ΑΓΙΑΣ ΣΚΕΠΗΣ 2</t>
  </si>
  <si>
    <t>ΣΕΡΑΦΕΙΜ ΝΟΥΚΑΣ</t>
  </si>
  <si>
    <t>ΠΑΛΑΙΟΚΚΛΗΣΙ</t>
  </si>
  <si>
    <t>ΑΙΚΑΤΕΡΙΝΗ ΣΚΑΦΙΔΑ</t>
  </si>
  <si>
    <t>ΕΛΕΝΗ ΦΥΣΕΚΑ</t>
  </si>
  <si>
    <t>20ο ΝΗΠΙΑΓΩΓΕΙΟ ΚΑΡΔΙΤΣΑΣ</t>
  </si>
  <si>
    <t>ΚΙΚΙΛΙΑ ΤΣΟΥΚΑΛΑ</t>
  </si>
  <si>
    <t>1ο ΝΗΠΙΑΓΩΓΕΙΟ ΚΑΡΔΙΤΣΑΣ</t>
  </si>
  <si>
    <t>ΜΑΡΙΑ ΤΣΙΑΜΑΝΤΑ</t>
  </si>
  <si>
    <t>Κ ΕΠΙΣΚΟΠΟΥ 72A</t>
  </si>
  <si>
    <t>ΕΛΕΝΗ ΚΑΛΟΓΕΡΟΠΟΥΛΟΥ</t>
  </si>
  <si>
    <t>ΚΛΕΟΠΑΤΡΑ ΑΔΑΜΟΠΟΥΛΟΥ</t>
  </si>
  <si>
    <t>ΑΓ. ΠΑΝΤΕΛΕΗΜΟΝΑΣ 26</t>
  </si>
  <si>
    <t>ΔΗΜΗΤΡΑ ΔΑΟΥΤΟΠΟΥΛΟΥ</t>
  </si>
  <si>
    <t>ΝΗΠΙΑΓΩΓΕΙΟ ΣΤΑΥΡΟΥ ΚΑΡΔΙΤΣΑΣ</t>
  </si>
  <si>
    <t>ΑΠΟΣΤΟΛΙΑ-ΒΑΣΙΛΙΚΗ ΛΕΤΣΙΟΥ</t>
  </si>
  <si>
    <t>ΚΑΛΛΙΘΗΡΟ</t>
  </si>
  <si>
    <t>ΠΑΝΑΓΙΩΤΑ ΝΤΑΦΟΥ</t>
  </si>
  <si>
    <t>ΜΑΡΙΑ ΚΑΠΕΛΑ</t>
  </si>
  <si>
    <t>1/Θ ΟΛΟΗΜΕΡΟ ΝΗΠΙΑΓΩΓΕΙΟ ΚΑΛΛΙΦΩΝΙΟΥ ΚΑΡΔΙΤΣΑΣ</t>
  </si>
  <si>
    <t>ΠΑΝΑΓΙΩΤΑ ΜΠΑΛΑΦΑ</t>
  </si>
  <si>
    <t>2ο ΟΛΟΗΜΕΡΟ ΝΗΠΙΑΓΩΓΕΙΟ ΜΗΤΡΟΠΟΛΗΣ - ΝΗΠΙΑΓΩΓΕΙΟ  ΜΗΤΡΟΠΟΛΗΣ</t>
  </si>
  <si>
    <t>ΛΑΜΠΡΙΝΗ ΑΝΑΣΤΑΣΙΟΥ</t>
  </si>
  <si>
    <t>ΝΗΠΙΑΓΩΓΕΙΟ ΜΑΚΡΥΧΩΡΙΟΥ</t>
  </si>
  <si>
    <t>ΑΙΚΑΤΕΡΙΝΗ ΛΙΑΠΑ</t>
  </si>
  <si>
    <t>ΑΓΙΟΣ ΘΕΟΔΩΡΟΣ- ΚΑΡΔΙΤΣΑΣ</t>
  </si>
  <si>
    <t>ΜΑΛΒΙΝΑ ΠΑΠΑΔΑΚΟΥ</t>
  </si>
  <si>
    <t>ΝΗΠΙΑΓΩΓΕΙΟ ΠΡΟΔΡΟΜΟΥ ΚΑΡΔΙΤΣΑΣ</t>
  </si>
  <si>
    <t>ΠΡΟΔΡΟΜΟΣ</t>
  </si>
  <si>
    <t>ΒΑΛΕΡΙΑ ΡΙΖΟΥ</t>
  </si>
  <si>
    <t>ΚΡΥΟΝΕΡΙ</t>
  </si>
  <si>
    <t>ΘΕΟΔΩΡΑ ΚΡΟΥΣΤΑΛΗ</t>
  </si>
  <si>
    <t>ΜΑΥΡΟΜΜΑΤΙ</t>
  </si>
  <si>
    <t>ΕΥΘΥΜΙΑ ΜΑΓΓΟΥ</t>
  </si>
  <si>
    <t>ΟΛΟΗΜΕΡΟ ΝΗΠΙΑΓΩΓΕΙΟ ΜΑΓΟΥΛΑ - ΝΗΠΙΑΓΩΓΕΙΟ ΜΑΓΟΥΛΑΣ</t>
  </si>
  <si>
    <t>ΜΑΡΙΑ ΜΑΛΕΤΣΙΚΑ</t>
  </si>
  <si>
    <t>ΜΟΥΖΑΚΙ</t>
  </si>
  <si>
    <t>ΕΛΕΝΗ ΚΑΜΠΑ</t>
  </si>
  <si>
    <t>ΕΛΕΝΗ ΚΟΥΤΣΟΧΡΗΣΤΟΥ</t>
  </si>
  <si>
    <t>2/Θ ΟΛΟΗΜΕΡΟ ΝΗΠΙΑΓΩΓΕΙΟ ΑΓΝΑΝΤΕΡΟΥ</t>
  </si>
  <si>
    <t>ΕΛΕΝΗ ΠΑΠΑΓΙΑΝΝΗ</t>
  </si>
  <si>
    <t>ΝΗΠΙΑΓΩΓΕΙΟ ΛΑΖΑΡΙΝΑ</t>
  </si>
  <si>
    <t>ΜΑΡΙΝΑ ΛΑΖΑΡΟΥ</t>
  </si>
  <si>
    <t>ΟΥΡΑΝΙΑ ΚΟΥΚΟΥΡΑΒΑ</t>
  </si>
  <si>
    <t>ΕΛΕΝΗ ΝΑΣΙΟΠΟΥΛΟΥ</t>
  </si>
  <si>
    <t>ΘΕΟΧΑΡΙΑ ΧΑΣΙΩΤΗ</t>
  </si>
  <si>
    <t>ΕΥΑΓΓΕΛΙΑ ΣΙΑΦΑΚΑ</t>
  </si>
  <si>
    <t>ΑΓ. ΤΡΙΑΔΑ</t>
  </si>
  <si>
    <t>ΔΕΣΠΟΙΝΑ ΡΕΠΠΑ</t>
  </si>
  <si>
    <t>ΕΛΕΝΗ ΚΑΤΗΓΙΑΝΝΗ</t>
  </si>
  <si>
    <t>ΣΟΦΙΑ ΣΤΑΥΡΑΚΗ</t>
  </si>
  <si>
    <t>ΕΡΓΑΤΙΚΕΣ ΚΑΤΟΙΚΙΕΣ</t>
  </si>
  <si>
    <t>ΜΑΙΡΗ ΤΣΙΟΥΤΣΙΑ</t>
  </si>
  <si>
    <t>ΔΗΜΗΤΡΑ ΠΑΛΑΣΚΑ</t>
  </si>
  <si>
    <t>3ο ΟΛΟΗΜΕΡΟ ΝΗΠΙΑΓΩΓΕΙΟ ΠΑΛΑΜΑ</t>
  </si>
  <si>
    <t>ΠΕΡΙΜΕΤΡΙΚΗ ΟΔΟΣ</t>
  </si>
  <si>
    <t>ΕΛΕΝΗ ΑΝΔΡΕΟΥ</t>
  </si>
  <si>
    <t>2ο ΟΛΟΗΜΕΡΟ ΝΗΠΙΑΓΩΓΕΙΟ ΠΑΛΑΜΑ</t>
  </si>
  <si>
    <t>ΠΡΑΞΙΤΕΛΟΥΣ 3</t>
  </si>
  <si>
    <t>ΙΩΑΝΝΑ ΝΙΑΚΑ</t>
  </si>
  <si>
    <t>ΑΛΕΞΑΝΔΡΑ ΚΟΛΙΟΥ</t>
  </si>
  <si>
    <t>1ο ΝΗΠΙΑΓΩΓΕΙΟ ΠΑΛΑΜΑ</t>
  </si>
  <si>
    <t>ΚΑΒΡΑΚΟΥ 27</t>
  </si>
  <si>
    <t>ΑΘΗΝΑ ΘΕΟΧΑΡΗ</t>
  </si>
  <si>
    <t>ΑΝΔΡΟΝΙΚΗ ΑΜΑΝAΤΙΔΟΥ</t>
  </si>
  <si>
    <t>ΑΡΓΥΡΩ ΚΟΛΙΟΥ</t>
  </si>
  <si>
    <t>ΟΛΟΗΜΕΡΟ ΝΗΠΙΑΓΩΓΕΙΟ ΙΤΕΑΣ ΚΑΡΔΙΤΣΑΣ</t>
  </si>
  <si>
    <t>ΡΟΔΑΝΘΗ ΜΠΟΥΤΑ</t>
  </si>
  <si>
    <t>1ο ΟΛΟΗΜΕΡΟ ΝΗΠΙΑΓΩΓΕΙΟ ΚΑΡΠΟΧΩΡΙΟΥ - ΟΛΟΗΜΕΡΟ</t>
  </si>
  <si>
    <t>ΚΑΡΠΟΧΩΡΙ ΚΑΡΔΙΤΣΑΣ</t>
  </si>
  <si>
    <t>ΚΥΡΙΑΚΗ ΣΑΒΒΙΔΟΥ</t>
  </si>
  <si>
    <t>ΙΩΑΝΝΑ ΔΙΟΝΥΣΑΚΟΠΟΥΛΟΥ</t>
  </si>
  <si>
    <t>ΠΛΑΣΤΗΡΑ 100</t>
  </si>
  <si>
    <t>ΔΗΜΗΤΡΑ ΒΑΪΟΠΟΥΛΟΥ</t>
  </si>
  <si>
    <t>ΑΙΚΑΤΕΡΙΝΗ Π ΧΑΤΖΟΠΟΥΛΟΥ</t>
  </si>
  <si>
    <t>ΚΑΠΠΑΔΟΚΙΚΟ</t>
  </si>
  <si>
    <t>ΜΑΓΔΑΛΙΝΗ ΜΠΑΚΑΛΟΠΟΥΛΟΥ</t>
  </si>
  <si>
    <t>ΑΝΑΣΤΑΣΙΑ ΠΑΡΑΣΚΕΥΑ</t>
  </si>
  <si>
    <t>5ο ΝΗΠΙΑΓΩΓΕΙΟ ΣΟΦΑΔΕΣ - ΑΘΙΓΓΑΝΩΝ</t>
  </si>
  <si>
    <t>ΝΕΟΣ ΟΙΚΙΣΜΟΣ ΑΘΙΓΓΑΝΩΝ</t>
  </si>
  <si>
    <t>ΒΑΣΙΛΙΚΗ ΧΟΥΤΟΥ</t>
  </si>
  <si>
    <t>ΠΑΡΑΣΚΕΥΗ ΣΦΗΚΑ</t>
  </si>
  <si>
    <t>4ο ΝΗΠΙΑΓΩΓΕΙΟ ΣΟΦΑΔΕΣ - ΑΘΙΓΓΑΝΩΝ</t>
  </si>
  <si>
    <t>ΤΕΡΜΑ ΑΝΘΕΩΝ</t>
  </si>
  <si>
    <t>ΘΕΟΦΙΛΟΣ ΒΑΣΙΛΟΓΑΜΒΡΟΣ</t>
  </si>
  <si>
    <t>1/θ Νηπιαγωγείο Λεονταρίου Καρδίτσας</t>
  </si>
  <si>
    <t>Λεοντάρι</t>
  </si>
  <si>
    <t>ΑΛΕΞΑΝΔΡΑ ΚΑΜΙΝΙΩΤΗ</t>
  </si>
  <si>
    <t>ΘΩΜΑΗ ΑΡΧΟΝΤΗ</t>
  </si>
  <si>
    <t>Αγίου Ραφαήλ και Χ. Χατζηνικολάου</t>
  </si>
  <si>
    <t>ΔΗΜΟΤΙΚΟ ΣΧΟΛΕΙΟ ΑΝΘΗΡΟΥ</t>
  </si>
  <si>
    <t>ΔΗΜΟΤΙΚΟ ΣΧΟΛΕΙΟ ΑΡΓΥΡΙΟΥ ΚΑΡΔΙΤΣΑΣ</t>
  </si>
  <si>
    <t>ΔΗΜΟΤΙΚΟ ΣΧΟΛΕΙΟ ΚΑΛΛΙΘΗΡΟΥ</t>
  </si>
  <si>
    <t>ΔΗΜΟΤΙΚΟ ΣΧΟΛΕΙΟ ΜΗΤΡΟΠΟΛΗΣ ΚΑΡΔΙΤΣΑΣ</t>
  </si>
  <si>
    <t>7ο ΔΗΜΟΤΙΚΟ ΣΧΟΛΕΙΟ ΚΑΡΔΙΤΣΑΣ</t>
  </si>
  <si>
    <t>ΑΛΕΞΑΝΔΡΟΣ ΚΑΜΠΑΣ</t>
  </si>
  <si>
    <t>ΔΗΜΟΤΙΚΟ ΣΧΟΛΕΙΟ ΑΓΙΟΥ ΘΕΟΔΩΡΟΥ</t>
  </si>
  <si>
    <t>ΚΩΝΣΤΑΝΤΙΝΟΣ ΧΑΛΑΝΟΥΛΗΣ</t>
  </si>
  <si>
    <t>ΔΗΜΟΤΙΚΟ ΣΧΟΛΕΙΟ ΜΑΚΡΥΧΩΡΙΟΥ</t>
  </si>
  <si>
    <t>ΕΛΕΝΗ ΠΑΠΑΚΩΝΣΤΑΝΤΙΝΟΥ</t>
  </si>
  <si>
    <t>4ο ΔΗΜΟΤΙΚΟ ΣΧΟΛΕΙΟ ΚΑΡΔΙΤΣΑΣ</t>
  </si>
  <si>
    <t>ΔΗΜΟΤΙΚΟ ΣΧΟΛΕΙΟ ΣΤΑΥΡΟΥ  ΚΑΡΔΙΤΣΑΣ</t>
  </si>
  <si>
    <t>ΙΩΑΝΝΗΣ ΛΕΤΣΙΟΣ</t>
  </si>
  <si>
    <t>ΔΗΜΟΤΙΚΟ ΣΧΟΛΕΙΟ ΑΡΤΕΣΙΑΝΟΥ</t>
  </si>
  <si>
    <t>13ο  ΔΗΜΟΤΙΚΟ ΣΧΟΛΕΙΟ ΚΑΡΔΙΤΣΑΣ</t>
  </si>
  <si>
    <t>ΔΗΜΗΤΡΙΟΣ ΔΡΟΣΟΣ</t>
  </si>
  <si>
    <t>ΔΗΜΟΤΙΚΟ ΣΧΟΛΕΙΟ ΚΑΡΔΙΤΣΟΜΑΓΟΥΛΑΣ</t>
  </si>
  <si>
    <t>ΒΑΣΙΛΙΚΗ ΚΟΥΤΣΩΝΗ</t>
  </si>
  <si>
    <t>1ο ΔΗΜΟΤΙΚΟ ΣΧΟΛΕΙΟ ΚΑΡΔΙΤΣΑΣ</t>
  </si>
  <si>
    <t>18ο  ΔΗΜΟΤΙΚΟ ΣΧΟΛΕΙΟ ΚΑΡΔΙΤΣΑΣ</t>
  </si>
  <si>
    <t>12ο ΔΗΜΟΤΙΚΟ ΣΧΟΛΕΙΟ ΚΑΡΔΙΤΣΑΣ</t>
  </si>
  <si>
    <t>ΔΗΜΗΤΡΙΟΣ ΦΡΑΓΚΟΣ</t>
  </si>
  <si>
    <t>9ο ΔΗΜΟΤΙΚΟ ΣΧΟΛΕΙΟ ΚΑΡΔΙΤΣΑΣ</t>
  </si>
  <si>
    <t>10ο ΔΗΜΟΤΙΚΟ ΣΧΟΛΕΙΟ ΚΑΡΔΙΤΣΑΣ</t>
  </si>
  <si>
    <t>ΔΗΜΟΤΙΚΟ ΣΧΟΛΕΙΟ ΚΡΥΑΣ ΒΡΥΣΗΣ</t>
  </si>
  <si>
    <t>ΚΡΥΑ ΒΡΥΣΗ ΚΑΡΔΙΤΣΑΣ</t>
  </si>
  <si>
    <t>2ο ΔΗΜΟΤΙΚΟ ΣΧΟΛΕΙΟ ΚΑΡΔΙΤΣΑΣ</t>
  </si>
  <si>
    <t>3ο  ΔΗΜΟΤΙΚΟ ΣΧΟΛΕΙΟ ΚΑΡΔΙΤΣΑΣ</t>
  </si>
  <si>
    <t>14ο  ΔΗΜΟΤΙΚΟ ΣΧΟΛΕΙΟ ΚΑΡΔΙΤΣΑΣ</t>
  </si>
  <si>
    <t>ΗΛΙΑΣ ΠΑΠΑΣΑΚΕΛΛΑΡΙΟΥ</t>
  </si>
  <si>
    <t>ΔΗΜΟΤΙΚΟ ΣΧΟΛΕΙΟ ΚΑΛΛΙΦΩΝΙΟΥ</t>
  </si>
  <si>
    <t>ΚΩΝΣΤΑΝΤΙΝΟΣ ΜΠΙΡΟΣ</t>
  </si>
  <si>
    <t>5ο ΔΗΜΟΤΙΚΟ ΣΧΟΛΕΙΟ ΚΑΡΔΙΤΣΑΣ</t>
  </si>
  <si>
    <t>6ο ΔΗΜΟΤΙΚΟ ΣΧΟΛΕΙΟ ΚΑΡΔΙΤΣΑΣ</t>
  </si>
  <si>
    <t>8ο ΔΗΜΟΤΙΚΟ ΣΧΟΛΕΙΟ ΚΑΡΔΙΤΣΑΣ</t>
  </si>
  <si>
    <t>ΔΗΜΟΤΙΚΟ ΣΧΟΛΕΙΟ ΚΡΥΟΝΕΡΙΟΥ</t>
  </si>
  <si>
    <t>ΔΗΜΟΤΙΚΟ ΣΧΟΛΕΙΟ ΑΓΝΑΝΤΕΡΟΥ</t>
  </si>
  <si>
    <t>ΔΗΜΟΤΙΚΟ ΣΧΟΛΕΙΟ ΜΑΥΡΟΜΜΑΤΙΟΥ ΚΑΡΔΙΤΣΑΣ</t>
  </si>
  <si>
    <t>ΔΗΜΟΤΙΚΟ ΣΧΟΛΕΙΟ ΜΑΓΟΥΛΑΣ</t>
  </si>
  <si>
    <t>ΔΗΜΗΤΡΙΟΣ ΤΟΖΙΟΠΟΥΛΟΣ</t>
  </si>
  <si>
    <t>ΔΗΜΟΤΙΚΟ ΣΧΟΛΕΙΟ ΔΡΑΚΟΤΡΥΠΑΣ</t>
  </si>
  <si>
    <t>1o ΔΗΜΟΤΙΚΟ ΣΧΟΛΕΙΟ ΜΟΥΖΑΚΙΟΥ</t>
  </si>
  <si>
    <t>2ο ΔΗΜΟΤΙΚΟ ΣΧΟΛΕΙΟ ΜΟΥΖΑΚΙΟΥ</t>
  </si>
  <si>
    <t>ΝΙΚΟΛΑΟΣ ΠΑΝΟΣ</t>
  </si>
  <si>
    <t>ΔΗΜΟΤΙΚΟ ΣΧΟΛΕΙΟ ΦΑΝΑΡΙΟΥ ΚΑΡΔΙΤΣΑΣ</t>
  </si>
  <si>
    <t>1ο ΔΗΜΟΤΙΚΟ ΣΧΟΛΕΙΟ ΠΑΛΑΜΑ</t>
  </si>
  <si>
    <t>ΔΗΜΟΤΙΚΟ ΣΧΟΛΕΙΟ ΙΤΕΑΣ ΚΑΡΔΙΤΣΑΣ</t>
  </si>
  <si>
    <t>ΔΗΜΟΤΙΚΟ ΣΧΟΛΕΙΟ ΒΛΟΧΟΥ</t>
  </si>
  <si>
    <t>ΔΗΜΟΤΙΚΟ ΣΧΟΛΕΙΟ ΜΑΡΑΘΕΑΣ</t>
  </si>
  <si>
    <t>ΜΑΡΙΑ ΚΑΡΙΝΤΖΙΑ</t>
  </si>
  <si>
    <t>2ο ΔΗΜΟΤΙΚΟ ΣΧΟΛΕΙΟ ΠΑΛΑΜΑ</t>
  </si>
  <si>
    <t>ΜΑΝΤΟΠΟΥΛΟΥ K46</t>
  </si>
  <si>
    <t>3ο  ΔΗΜΟΤΙΚΟ ΣΧΟΛΕΙΟ ΠΑΛΑΜΑ</t>
  </si>
  <si>
    <t>ΧΡΗΣΤΟΣ ΚΑΤΗΣ</t>
  </si>
  <si>
    <t>ΔΗΜΟΤΙΚΟ ΣΧΟΛΕΙΟ ΦΥΛΛΟΥ</t>
  </si>
  <si>
    <t>ΔΗΜΟΤΙΚΟ ΣΧΟΛΕΙΟ ΑΓΙΑΣ ΤΡΙΑΔΑΣ ΚΑΡΔΙΤΣΑΣ</t>
  </si>
  <si>
    <t>ΔΗΜΟΤΙΚΟ ΣΧΟΛΕΙΟ ΠΡΟΑΣΤΙΟΥ ΚΑΡΔΙΤΣΑΣ</t>
  </si>
  <si>
    <t>ΔΗΜΟΤΙΚΟ ΣΧΟΛΕΙΟ ΑΝΑΒΡΑΣ -ΚΑΡΔΙΤΣΑΣ</t>
  </si>
  <si>
    <t>ΔΗΜΟΤΙΚΟ ΣΧΟΛΕΙΟ ΚΕΔΡΟΥ</t>
  </si>
  <si>
    <t>1ο ΔΗΜΟΤΙΚΟ ΣΧΟΛΕΙΟ ΣΟΦΑΔΩΝ</t>
  </si>
  <si>
    <t>ΔΗΜΟΤΙΚΟ ΣΧΟΛΕΙΟ ΚΑΡΠΟΧΩΡΙΟΥ</t>
  </si>
  <si>
    <t>2ο ΔΗΜΟΤΙΚΟ ΣΧΟΛΕΙΟ ΣΟΦΑΔΩΝ</t>
  </si>
  <si>
    <t>ΧΡΗΣΤΟΣ ΑΘΑΝΑΣΟΠΟΥΛΟΣ</t>
  </si>
  <si>
    <t>4ο ΔΗΜΟΤΙΚΟ ΣΧΟΛΕΙΟ ΣΟΦΑΔΩΝ</t>
  </si>
  <si>
    <t>ΣΩΤΗΡΙΟΣ ΤΣΙΜΠΟΥΚΑΣ</t>
  </si>
  <si>
    <t>ΔΗΜΟΤΙΚΟ ΣΧΟΛΕΙΟ ΚΥΨΕΛΗΣ ΚΑΡΔΙΤΣΑΣ</t>
  </si>
  <si>
    <t>ΠΑΝΑΓΙΩΤΗΣ ΑΡΓΥΡΟΠΟΥΛΟΣ</t>
  </si>
  <si>
    <t>ΔΗΜΟΤΙΚΟ ΣΧΟΛΕΙΟ ΛΕΟΝΤΑΡΙΟΥ ΚΑΡΔΙΤΣΑΣ</t>
  </si>
  <si>
    <t>ΝΗΠΙΑΓΩΓΕΙΟ ΑΝΘΗΡΟΥ</t>
  </si>
  <si>
    <t>ΒΑΣΙΛΙΚΗ ΚΡΟΜΜΥΔΑ</t>
  </si>
  <si>
    <t>6ο ΝΗΠΙΑΓΩΓΕΙΟ ΚΑΡΔΙΤΣΑΣ</t>
  </si>
  <si>
    <t>ΝΗΠΙΑΓΩΓΕΙΟ ΚΑΛΛΙΘΗΡΟΥ</t>
  </si>
  <si>
    <t>10ο  ΝΗΠΙΑΓΩΓΕΙΟ ΚΑΡΔΙΤΣΑΣ</t>
  </si>
  <si>
    <t>ΝΗΠΙΑΓΩΓΕΙΟ ΚΑΛΛΙΦΩΝΙΟΥ</t>
  </si>
  <si>
    <t>33ο ΝΗΠΙΑΓΩΓΕΙΟ ΚΑΡΔΙΤΣΑΣ</t>
  </si>
  <si>
    <t>28ο ΝΗΠΙΑΓΩΓΕΙΟ ΚΑΡΔΙΤΣΑΣ</t>
  </si>
  <si>
    <t>34ο ΝΗΠΙΑΓΩΓΕΙΟ ΚΑΡΔΙΤΣΑΣ</t>
  </si>
  <si>
    <t>ΝΗΠΙΑΓΩΓΕΙΟ ΑΡΤΕΣΙΑΝΟΥ</t>
  </si>
  <si>
    <t>2ο ΝΗΠΙΑΓΩΓΕΙΟ ΜΗΤΡΟΠΟΛΗΣ  ΚΑΡΔΙΤΣΑΣ</t>
  </si>
  <si>
    <t>14ο ΝΗΠΙΑΓΩΓΕΙΟ ΚΑΡΔΙΤΣΑΣ</t>
  </si>
  <si>
    <t>9ο ΝΗΠΙΑΓΩΓΕΙΟ ΚΑΡΔΙΤΣΑΣ</t>
  </si>
  <si>
    <t>5ο ΝΗΠΙΑΓΩΓΕΙΟ ΚΑΡΔΙΤΣΑΣ</t>
  </si>
  <si>
    <t>13ο ΝΗΠΙΑΓΩΓΕΙΟ ΚΑΡΔΙΤΣΑ</t>
  </si>
  <si>
    <t>ΝΗΠΙΑΓΩΓΕΙΟ ΚΑΡΔΙΤΣΟΜΑΓΟΥΛΑΣ</t>
  </si>
  <si>
    <t>15ο  ΝΗΠΙΑΓΩΓΕΙΟ ΚΑΡΔΙΤΣΑΣ</t>
  </si>
  <si>
    <t>12ο ΝΗΠΙΑΓΩΓΕΙΟ ΚΑΡΔΙΤΣΑΣ</t>
  </si>
  <si>
    <t>8ο ΝΗΠΙΑΓΩΓΕΙΟ ΚΑΡΔΙΤΣΑΣ</t>
  </si>
  <si>
    <t>ΚΩΝΣΤΑΝΤΙΑ ΡΗΓΑΝΑ</t>
  </si>
  <si>
    <t>23ο ΝΗΠΙΑΓΩΓΕΙΟ ΚΑΡΔΙΤΣΑΣ</t>
  </si>
  <si>
    <t>mail@23nip-kardits.karr.sch.gr</t>
  </si>
  <si>
    <t>Παπαρηγοπούλου και Δεληγιώργη 13</t>
  </si>
  <si>
    <t>11ο ΝΗΠΙΑΓΩΓΕΙΟ ΚΑΡΔΙΤΣΑΣ</t>
  </si>
  <si>
    <t>22ο ΝΗΠΙΑΓΩΓΕΙΟ ΚΑΡΔΙΤΣΑΣ</t>
  </si>
  <si>
    <t>ΑΓΙΟΥ ΡΑΦΑΗΛ ΚΑΙ Χ. ΧΑΤΖΗΝΙΚΟΛΑΟΥ</t>
  </si>
  <si>
    <t>ΜΑΡΙΑ ΝΤΙΝΟΥ</t>
  </si>
  <si>
    <t>ΝΗΠΙΑΓΩΓΕΙΟ ΑΓΙΟΥ ΘΕΟΔΩΡΟΥ - ΚΑΡΔΙΤΣΑΣ</t>
  </si>
  <si>
    <t>40ο ΝΗΠΙΑΓΩΓΕΙΟ ΚΑΡΔΙΤΣΑΣ</t>
  </si>
  <si>
    <t>ΜΑΡΙΑ ΜΙΜΙΚΟΥ</t>
  </si>
  <si>
    <t>ΝΗΠΙΑΓΩΓΕΙΟ ΓΕΛΑΝΘΗ</t>
  </si>
  <si>
    <t>mail@nip-gelanth.kar.sch.gr</t>
  </si>
  <si>
    <t>ΓΕΛΑΝΘΗ</t>
  </si>
  <si>
    <t>ΣΤΥΛΙΑΝΗ ΜΟΥΛΑΝΤΖΙΚΟΥ</t>
  </si>
  <si>
    <t>ΝΗΠΙΑΓΩΓΕΙΟ ΔΡΑΚΟΤΡΥΠΑΣ</t>
  </si>
  <si>
    <t>ΝΗΠΙΑΓΩΓΕΙΟ ΜΑΓΟΥΛΑΣ-ΚΑΡΔΙΤΣΑΣ</t>
  </si>
  <si>
    <t>1ο ΝΗΠΙΑΓΩΓΕΙΟ ΜΟΥΖΑΚΙΟΥ</t>
  </si>
  <si>
    <t>2o ΝΗΠΙΑΓΩΓΕΙΟ ΜΟΥΖΑΚΙΟΥ</t>
  </si>
  <si>
    <t>ΝΗΠΙΑΓΩΓΕΙΟ ΑΓΝΑΝΤΕΡΟΥ</t>
  </si>
  <si>
    <t>ΝΗΠΙΑΓΩΓΕΙΟ ΑΓΙΑΣ ΤΡΙΑΔΑΣ ΚΑΡΔΙΤΣΑΣ</t>
  </si>
  <si>
    <t>ΝΗΠΙΑΓΩΓΕΙΟ ΠΡΟΑΣΤΙΟΥ ΚΑΡΔΙΤΣΑΣ</t>
  </si>
  <si>
    <t>3o ΝΗΠΙΑΓΩΓΕΙΟ ΠΑΛΑΜΑ</t>
  </si>
  <si>
    <t>ΠΑΡΑΣΚΕΥΗ ΜΑΓΑΛΙΟΥ</t>
  </si>
  <si>
    <t>2ο  ΝΗΠΙΑΓΩΓΕΙΟ ΠΑΛΑΜΑ</t>
  </si>
  <si>
    <t>ΝΗΠΙΑΓΩΓΕΙΟ ΦΥΛΛΟΥ</t>
  </si>
  <si>
    <t>ΝΗΠΙΑΓΩΓΕΙΟ ΙΤΕΑΣ ΚΑΡΔΙΤΣΑΣ</t>
  </si>
  <si>
    <t>ΒΑΣΙΛΙΚΗ ΒΑΛΙΑΚΟΥ</t>
  </si>
  <si>
    <t>1ο ΝΗΠΙΑΓΩΓΕΙΟ ΣΟΦΑΔΩΝ</t>
  </si>
  <si>
    <t>2ο ΝΗΠΙΑΓΩΓΕΙΟ ΣΟΦΑΔΩΝ</t>
  </si>
  <si>
    <t>ΝΗΠΙΑΓΩΓΕΙΟ ΚΥΨΕΛΗΣ ΚΑΡΔΙΤΣΑΣ</t>
  </si>
  <si>
    <t>ΣΤΑΥΡΟΥΛΑ ΚΟΨΑΧΕΙΛΑΚΟΥ</t>
  </si>
  <si>
    <t>ΝΗΠΙΑΓΩΓΕΙΟ ΚΑΠΠΑΔΟΚΙΚΟΥ</t>
  </si>
  <si>
    <t>ΝΗΠΙΑΓΩΓΕΙΟ ΚΕΔΡΟΥ</t>
  </si>
  <si>
    <t>5ο ΝΗΠΙΑΓΩΓΕΙΟ ΣΟΦΑΔΩΝ</t>
  </si>
  <si>
    <t>4ο ΝΗΠΙΑΓΩΓΕΙΟ ΣΟΦΑΔΩΝ</t>
  </si>
  <si>
    <t>ΝΗΠΙΑΓΩΓΕΙΟ ΚΑΡΠΟΧΩΡΙΟΥ</t>
  </si>
  <si>
    <t>ΑΝΑΣΤΑΣΙΑ ΧΑΤΖΗΛΑΔΑ</t>
  </si>
  <si>
    <t>ΝΗΠΙΑΓΩΓΕΙΟ ΛΕΟΝΤΑΡΙΟΥ ΚΑΡΔΙΤΣΑΣ</t>
  </si>
  <si>
    <t>ΓΛΥΚΕΡΙΑ ΜΑΡ ΔΑΣΚΑΛΟΠΟΥΛΟΥ</t>
  </si>
  <si>
    <t>ΝΗΠΙΑΓΩΓΕΙΟ ΜΑΤΑΡΑΓΚΑΣ</t>
  </si>
  <si>
    <t>ΙΓ</t>
  </si>
  <si>
    <t>ΔΗΜΟΤΙΚΟ ΣΧΟΛΕΙΟ ΑΝΘΗΡΟΥ ΚΑΡΔΙΤΣΑΣ</t>
  </si>
  <si>
    <t>ΙΒ</t>
  </si>
  <si>
    <t>ΠΑΠΑΡΡΗΓΟΠΟΥΛΟΥ  &amp; ΔΕΛΗΓΙΩΡΓΗ</t>
  </si>
  <si>
    <t>ΓΕΩΡΓΙΟΣ ΤΖΙΩΤΑΣ</t>
  </si>
  <si>
    <t>ΠΕ79.01</t>
  </si>
  <si>
    <t>ΜΕΛΠΟΜΕΝΗ ΠΑΝΑΓΙΩΤΙΔΟΥ</t>
  </si>
  <si>
    <t>Μουζάκι Καρδίτσας</t>
  </si>
  <si>
    <t>ΔΗΜΟΤΙΚΟ ΣΧΟΛΕΙΟ ΒΑΤΣΟΥΝΙΑΣ</t>
  </si>
  <si>
    <t>ΜΑΝΤΟΠΟΥΛΟΥ ΛΟΦΟΣ</t>
  </si>
  <si>
    <t>3ο ΔΗΜΟΤΙΚΟ ΣΧΟΛΕΙΟ ΠΑΛΑΜΑ</t>
  </si>
  <si>
    <t>ΑΧΙΛΛΕΥΣ ΓΚΑΡΑΒΕΛΑΣ</t>
  </si>
  <si>
    <t>ΔΗΜΗΤΡΙΟΣ ΚΟΥΤΡΟΜΑΝΟΣ</t>
  </si>
  <si>
    <t>ΙΑ</t>
  </si>
  <si>
    <t>ΚΩΝΣΤΑΝΤΙΝΟΣ ΚΟΥΚΟΥΡΑΒΑΣ</t>
  </si>
  <si>
    <t>ΑΓΙΟΥ ΡΑΦΑΗΛ ΚΑΙ Χ.ΧΑΤΖΗΝΙΚΟΛΑΟΥ</t>
  </si>
  <si>
    <t>ΝΗΠΙΑΓΩΓΕΙΟ ΒΑΤΣΟΥΝΙΑΣ</t>
  </si>
  <si>
    <t>1/Θ Νηπιαγωγείο Ρεντίνας</t>
  </si>
  <si>
    <t>ΒΑΣΙΛΙΚΗ ΔΗΜΑΚΟΠΟΥΛΟΥ</t>
  </si>
  <si>
    <t>ΑΙΚΑΤΕΡΙΝΗ ΠΑΡΑΣΚΕΥΗ ΧΑΤΖΟΠΟΥΛΟΥ</t>
  </si>
  <si>
    <t>ΣΤΥΛΙΑΝΗ ΠΑΠΠΗ</t>
  </si>
  <si>
    <t>ΝΗΠΙΑΓΩΓΕΙΟ ΦΙΛΙΑΣ</t>
  </si>
  <si>
    <t>ΙΔΙΩΤΙΚΟ ΝΗΠΙΑΓΩΓΕΙΟ ΚΑΡΔΙΤΣΑ - ΙΔΙΩΤΙΚΟ ΝΗΠΙΑΓΩΓΕΙΟ ΛΕΚΚΑΣ ΚΩΝΣΤΑΝΤΙΝΟΣ</t>
  </si>
  <si>
    <t>mail@nip-lekka.kar.sch.gr</t>
  </si>
  <si>
    <t>Κωδ. ΥΠΠΘ</t>
  </si>
  <si>
    <t>ΟΛΓΑ ΜΠΑΝΤΗ</t>
  </si>
  <si>
    <t>1ο Δημοτικό Σχολείο Καρδίτσας</t>
  </si>
  <si>
    <t>ΙΩΑΝΝΑ ΜΑΝΩΛΗ</t>
  </si>
  <si>
    <t>ΔΗΜΟΤΙΚΟ ΣΧΟΛΕΙΟ ΒΑΤΣΟΥΝΙΑ</t>
  </si>
  <si>
    <t>ΦΩΤΕΙΝΗ ΚΑΡΑΝΑΣΙΟΥ</t>
  </si>
  <si>
    <t>ΟΛΟΗΜΕΡΟ ΝΗΠΙΑΓΩΓΕΙΟ ΑΡΓΥΡΙΟΥ</t>
  </si>
  <si>
    <t>ΠΑΡΑΣΚΕΥΗ ΣΙΩΚΟΥ</t>
  </si>
  <si>
    <t>ΝΗΠΙΑΓΩΓΕΙΟ ΜΑΚΡΥΧΩΡΙΟΥ-ΠΑΡΑΡΤΗΜΑ ΜΥΡΙΝΗΣ</t>
  </si>
  <si>
    <t>ΜΑΚΡΥΧΩΡΙ-ΠΑΡΑΡΤΗΜΑ ΜΥΡΙΝΗΣ</t>
  </si>
  <si>
    <t>ΕΛΕΝΗ ΚΡΑΓΙΟΠΟΥΛΟΥ</t>
  </si>
  <si>
    <t>ΛΕΜΟΝΙΑ ΣΚΑΡΜΟΥΤΣΟΥ</t>
  </si>
  <si>
    <t>ΕΛΕΝΗ ΚΥΡΙΚΟΥ</t>
  </si>
  <si>
    <t>ΠΑΝΑΓΙΩΤΗ ΜΠΑΡΤΖΙΩΚΑ 2</t>
  </si>
  <si>
    <t>mail@nip-vloch.kar.sch.gr</t>
  </si>
  <si>
    <t>ΣΤΥΛΙΑΝΗ ΚΩΣΤΟΥΛΑ</t>
  </si>
  <si>
    <t>ΣΠΥΡΙΔΩΝ ΣΑΚΕΛΛΑΡΟΠΟΥΛΟΣ</t>
  </si>
  <si>
    <t>Ιδιωτικό Συστεγαζόμενο Νηπιαγωγείο - ΘΕΟΔΩΡΟΥ ΒΑΪΑ-ΑΝΝΑ</t>
  </si>
  <si>
    <t>Αργοναυτών 11</t>
  </si>
  <si>
    <t>Μ.Σ.Δ. Πλησιέστερης Μονάδας άλλης Βαθμίδας</t>
  </si>
  <si>
    <t>1/Θ ΝΗΠΙΑΓΩΓΕΙΟ ΑΡΓΥΡΙΟΥ</t>
  </si>
  <si>
    <t>ΑΝΤΩΝΙΑ ΤΣΟΥΠΑΡΟΠΟΥΛΟΥ</t>
  </si>
  <si>
    <t>ΕΛΕΝΗ ΜΟΡΕΛΛΑ</t>
  </si>
  <si>
    <t>1nipkarditsomkar@sch.gr</t>
  </si>
  <si>
    <t>ΕΙΡΗΝΗ ΠΑΠΑΠΑΝΑΓΙΩΤΟΥ</t>
  </si>
  <si>
    <t>ΒΑΣΙΛΙΚΗ ΔΙΑΜΑΝΤΑΚΟΥ</t>
  </si>
  <si>
    <t>3ο ΝΗΠΙΑΓΩΓΕΙΟ ΠΑΛΑΜΑ</t>
  </si>
  <si>
    <t>ΚΥΡΙΑΚΟΥΛΑ ΠΑΠΑΡΑ</t>
  </si>
  <si>
    <t>ΚΟΝΤΟΓΙΑΝΝΗΣ ΔΗΜΗΤΡΙΟΣ</t>
  </si>
  <si>
    <t>ΣΒΑΡΝΑΣ ΙΩΑΝΝΗΣ</t>
  </si>
  <si>
    <t>ΔΗΜΟΤΙΚΟ ΣΧΟΛΕΙΟ ΚΡΥΑΣ  ΒΡΥΣΗΣ</t>
  </si>
  <si>
    <t>ΜΑΡΓΑΡΙΤΗ ΑΓΟΡΙΤΣΑ</t>
  </si>
  <si>
    <t>1ο ΔΗΜΟΤΙΚΟ ΣΧΟΛΕΙΟ ΜΟΥΖΑΚΙΟΥ</t>
  </si>
  <si>
    <t>ΓΚΕΡΜΠΕΣΙΩΤΗ ΓΡΑΜΜΑΤΙΑ</t>
  </si>
  <si>
    <t>ΙΔΙΩΤΙΚΑ</t>
  </si>
  <si>
    <t>ΤΣΑΚΑΓΙΑΝΝΗ ΣΤΕΛΛΑ</t>
  </si>
  <si>
    <t>ΠΑΠΑΚΩΣΤΑ ΠΑΡΑΣΚΕΥΗ</t>
  </si>
  <si>
    <t>ΜΠΑΜΟΣ ΧΡΗΣΤΟΣ</t>
  </si>
  <si>
    <t>ΦΡΑΓΚΟΣ ΔΗΜΗΤΡΙΟΣ</t>
  </si>
  <si>
    <t>ΠΑΠΑΣΑΚΕΛΛΑΡΙΟΥ ΗΛΙΑΣ</t>
  </si>
  <si>
    <t>ΚΑΤΣΙΦΑ ΕΛΕΝΗ</t>
  </si>
  <si>
    <t>ΜΟΥΖΙΝΑΣ ΑΠΟΣΤΟΛΟΣ</t>
  </si>
  <si>
    <t>ΠΑΠΑΔΗΜΗΤΡΙΟΥ ΑΡΙΣΤΕΑ</t>
  </si>
  <si>
    <t>ΚΟΥΤΣΩΝΗΣ ΙΩΑΝΝΗΣ</t>
  </si>
  <si>
    <t>ΖΟΡΜΠΑΣ ΙΩΑΝΝΗΣ</t>
  </si>
  <si>
    <t>ΜΠΟΤΗΣ ΧΡΗΣΤΟΣ</t>
  </si>
  <si>
    <t>ΚΑΛΥΒΑΣ ΙΩΑΝΝΗΣ</t>
  </si>
  <si>
    <t>ΚΑΜΠΑΣ ΑΛΕΞΑΝΔΡΟΣ</t>
  </si>
  <si>
    <t>ΓΑΚΙΑΣ ΒΑΣΙΛΕΙΟΣ</t>
  </si>
  <si>
    <t>ΧΡΙΣΤΟΦΟΡΑΚΗΣ ΜΙΧΑΗΛ</t>
  </si>
  <si>
    <t>ΧΑΛΑΝΟΥΛΗΣ ΚΩΝΣΤΑΝΤΙΝΟΣ</t>
  </si>
  <si>
    <t>ΠΡΙΤΣΑ ΕΛΕΝΗ</t>
  </si>
  <si>
    <t>ΜΑΝΩΛΗ ΙΩΑΝΝΑ</t>
  </si>
  <si>
    <t>ΓΟΥΣΙΑ ΒΑΣΙΛΙΚΗ</t>
  </si>
  <si>
    <t>ΠΑΝΑΓΙΩΤΙΔΟΥ ΜΕΛΠΟΜΕΝΗ</t>
  </si>
  <si>
    <t>ΤΣΙΡΕΠΑΣ ΘΩΜΑΣ</t>
  </si>
  <si>
    <t>ΨΑΡΟΓΙΩΡΓΟΥ ΑΓΓΕΛΙΚΗ</t>
  </si>
  <si>
    <t>ΚΟΥΤΣΩΝΗ ΒΑΣΙΛΙΚΗ</t>
  </si>
  <si>
    <t>ΠΑΠΟΥΤΣΗΣ ΒΑΣΙΛΕΙΟΣ</t>
  </si>
  <si>
    <t>ΤΣΑΒΑΛΟΣ ΑΝΑΣΤΑΣΙΟΣ</t>
  </si>
  <si>
    <t>ΠΑΝΟΣ ΝΙΚΟΛΑΟΣ</t>
  </si>
  <si>
    <t>ΠΛΑΙΝΟΣ ΓΕΩΡΓΙΟΣ</t>
  </si>
  <si>
    <t>ΞΑΦΗΣ ΘΩΜΑΣ</t>
  </si>
  <si>
    <t>ΣΟΥΦΛΑΣ ΔΗΜΗΤΡΙΟΣ</t>
  </si>
  <si>
    <t>ΤΟΖΙΟΠΟΥΛΟΣ ΔΗΜΗΤΡΙΟΣ</t>
  </si>
  <si>
    <t>ΚΩΝΣΤΑΝΤΑΚΟΥ ΚΩΝΣΤΑΝΤΙΑ</t>
  </si>
  <si>
    <t>ΒΑΛΛΑΣ ΜΕΝΕΛΑΟΣ</t>
  </si>
  <si>
    <t>ΔΑΣΚΑΛΟΠΟΥΛΟΣ ΚΩΝ ΝΟΣ</t>
  </si>
  <si>
    <t>ΖΑΓΑΝΑΣ ΚΩΝΝΟΣ</t>
  </si>
  <si>
    <t>ΚΑΤΗΣ ΧΡΗΣΤΟΣ</t>
  </si>
  <si>
    <t>ΑΘΑΝΑΣΙΟΥ ΠΕΤΡΟΣ</t>
  </si>
  <si>
    <t>ΠΑΠΑΔΗΜΗΤΡΙΟΥ ΕΥΑΓΓΕΛΙΑ</t>
  </si>
  <si>
    <t>ΓΚΑΡΑΒΕΛΑΣ ΑΧΙΛΛΕΥΣ</t>
  </si>
  <si>
    <t>ΓΑΤΣΟΓΙΑΝΝΗΣ ΧΡΗΣΤΟΣ</t>
  </si>
  <si>
    <t>ΛΕΤΣΙΟΣ ΙΩΑΝΝΗΣ</t>
  </si>
  <si>
    <t>ΤΣΙΤΟΣ ΘΩΜΑΣ</t>
  </si>
  <si>
    <t>ΚΟΥΤΡΟΜΑΝΟΣ ΔΗΜΗΤΡΙΟΣ</t>
  </si>
  <si>
    <t>ΓΚΙΟΥΛΕΚΑΣ ΑΘΑΝΑΣΙΟΣ</t>
  </si>
  <si>
    <t>ΑΘΑΝΑΣΟΠΟΥΛΟΣ ΧΡΗΣΤΟΣ</t>
  </si>
  <si>
    <t>ΤΑΣΙΑΣ ΙΩΑΝΝΗΣ</t>
  </si>
  <si>
    <t>ΜΟΝΑΝΤΕΡΟΣ ΦΩΤΙΟΣ</t>
  </si>
  <si>
    <t>ΛΥΚΟΠΟΥΛΟΥ ΜΑΓΔΑΛΗΝΗ</t>
  </si>
  <si>
    <t>ΑΡΓΥΡΟΠΟΥΛΟΣ ΠΑΝΑΓΙΩΤΗΣ</t>
  </si>
  <si>
    <t>ΔΗΜΑΚΟΠΟΥΛΟΣ ΙΩΑΝΝΗΣ</t>
  </si>
  <si>
    <t>ΚΟΥΚΛΑΡΗΣ ΒΑΣΙΛΕΙΟΣ</t>
  </si>
  <si>
    <t>ΚΟΥΚΟΥΡΑΒΑΣ ΚΩΝΣΤΑΝΤΙΝΟΣ</t>
  </si>
  <si>
    <t>ΜΠΑΚΑΛΑΚΟΥ ΕΥΑΓΓΕΛΙΑ</t>
  </si>
  <si>
    <t>ΑΠΟΣΤΟΛΟΥ ΒΑΣΙΛΙΚΗ</t>
  </si>
  <si>
    <t>ΡΙΖΟΥ ΕΥΡΙΔΙΚΗ</t>
  </si>
  <si>
    <t>ΤΣΑΝΑΚΑ ΧΡΙΣΤΙΝΑ</t>
  </si>
  <si>
    <t>ΣΑΤΛΑΝΗ ΑΝΑΣΤΑΣΙΑ</t>
  </si>
  <si>
    <t>ΤΣΙΑΜΑΝΤΑ ΜΑΡΙΑ</t>
  </si>
  <si>
    <t>ΠΑΛΟΥΚΗ ΠΑΡΑΣΚΕΥΗ</t>
  </si>
  <si>
    <t>ΚΑΛΤΣΑ ΕΥΘΥΜΙΑ</t>
  </si>
  <si>
    <t>ΠΑΠΑΔΗΜΟΥ ΕΥΑΓΓΕΛΙΑ</t>
  </si>
  <si>
    <t>ΧΡΥΣΙΔΟΥ ΣΤΑΜΑΤΙΑ</t>
  </si>
  <si>
    <t>ΜΟΡΕΛΛΑ ΕΛΕΝΗ</t>
  </si>
  <si>
    <t>ΒΟΥΝΟΥ ΚΥΡΙΑΚΗ</t>
  </si>
  <si>
    <t>ΧΑΛΤΣΙΟΥ ΚΑΛΛΙΟΠΗ</t>
  </si>
  <si>
    <t>ΑΔΑΜΟΠΟΥΛΟΥ ΚΛΕΟΠΑΤΡΑ</t>
  </si>
  <si>
    <t>ΝΟΥΚΑΣ ΣΕΡΑΦΕΙΜ</t>
  </si>
  <si>
    <t>ΚΟΓΙΑ ΕΛΠΙΔΑ</t>
  </si>
  <si>
    <t>ΤΖΙΑΦΟΥΛΗ ΙΟΥΛΙΑ</t>
  </si>
  <si>
    <t>ΡΙΖΟΥ ΜΑΓΔΑΛΗΝΗ</t>
  </si>
  <si>
    <t>ΣΑΜΟΥΡΓΙΑΝΝΙΔΟΥ ΑΛΕΞΑΝΔΡΑ</t>
  </si>
  <si>
    <t>ΚΟΤΡΩΤΣΙΟΥ ΜΑΡΘΑ</t>
  </si>
  <si>
    <t>ΜΗΤΣΑΚΗ ΑΠΟΣΤΟΛΙΑ</t>
  </si>
  <si>
    <t>ΠΑΠΑΔΑΚΟΥ ΜΑΛΒΙΝΑ</t>
  </si>
  <si>
    <t>ΒΑΣΙΛΕΙΟΥ ΛΑΜΠΡΙΝΗ</t>
  </si>
  <si>
    <t>ΝΤΑΦΟΥ ΠΑΝΑΓΙΩΤΑ</t>
  </si>
  <si>
    <t>ΜΠΑΛΑΦΑ ΠΑΝΑΓΙΩΤΑ</t>
  </si>
  <si>
    <t>ΠΕΡΙΣΤΕΡΗ ΑΙΚΑΤΕΡΙΝΗ</t>
  </si>
  <si>
    <t>ΚΑΠΕΛΑ ΜΑΡΙΑ</t>
  </si>
  <si>
    <t>ΣΚΑΦΙΔΑ ΑΙΚΑΤΕΡΙΝΗ</t>
  </si>
  <si>
    <t>ΜΙΜΙΚΟΥ ΜΑΡΙΑ</t>
  </si>
  <si>
    <t>ΣΚΑΡΜΟΥΤΣΟΥ ΛΕΜΟΝΙΑ</t>
  </si>
  <si>
    <t>ΚΡΟΥΣΤΑΛΗ ΘΕΟΔΩΡΑ</t>
  </si>
  <si>
    <t>ΚΑΜΠΑ ΕΛΕΝΗ</t>
  </si>
  <si>
    <t>ΚΟΥΤΣΟΧΡΗΣΤΟΥ ΕΛΕΝΗ</t>
  </si>
  <si>
    <t>ΝΑΣΙΟΠΟΥΛΟΥ ΕΛΕΝΗ</t>
  </si>
  <si>
    <t>ΠΑΠΑΠΑΝΑΓΙΩΤΟΥ ΕΙΡΗΝΗ</t>
  </si>
  <si>
    <t>ΑΡΓΥΡΗ ΟΛΓΑ</t>
  </si>
  <si>
    <t>ΛΑΖΑΡΟΥ ΜΑΡΙΝΑ</t>
  </si>
  <si>
    <t>ΜΑΛΕΤΣΙΚΑ ΜΑΡΙΑ</t>
  </si>
  <si>
    <t>ΜΑΓΓΟΥ ΕΥΘΥΜΙΑ</t>
  </si>
  <si>
    <t>ΚΟΥΚΟΥΡΑΒΑ ΟΥΡΑΝΙΑ</t>
  </si>
  <si>
    <t>ΚΥΡΙΚΟΥ ΕΛΕΝΗ</t>
  </si>
  <si>
    <t>ΠΑΠΑΓΙΑΝΝΗ ΕΛΕΝΗ</t>
  </si>
  <si>
    <t>ΣΤΑΥΡΙΔΟΥ ΕΥΧΑΡΙΣ</t>
  </si>
  <si>
    <t>ΤΣΙΟΥΤΣΙΑ ΜΑΙΡΗ</t>
  </si>
  <si>
    <t>ΡΕΠΠΑ ΔΕΣΠΟΙΝΑ</t>
  </si>
  <si>
    <t>ΜΥΡΙΟΥΝΗ ΕΥΓΕΝΙΑ</t>
  </si>
  <si>
    <t>ΑΜΑΝAΤΙΔΟΥ ΑΝΔΡΟΝΙΚΗ</t>
  </si>
  <si>
    <t>ΔΗΜΑΚΟΠΟΥΛΟΥ ΒΑΣΙΛΙΚΗ</t>
  </si>
  <si>
    <t>ΚΟΛΙΟΥ ΑΡΓΥΡΩ</t>
  </si>
  <si>
    <t>ΣΤΑΥΡΑΚΗ ΣΟΦΙΑ</t>
  </si>
  <si>
    <t>ΝΤΟΒΟΛΟΥ ΔΗΜΗΤΡΑ</t>
  </si>
  <si>
    <t>ΔΙΟΝΥΣΑΚΟΠΟΥΛΟΥ ΙΩΑΝΝΑ</t>
  </si>
  <si>
    <t>ΠΑΠΑΓΙΑΝΝΗ ΣΤΕΛΛΑ</t>
  </si>
  <si>
    <t>ΒΑΣΙΛΟΓΑΜΒΡΟΣ ΘΕΟΦΙΛΟΣ</t>
  </si>
  <si>
    <t>ΧΟΥΤΟΥ ΒΑΣΙΛΙΚΗ</t>
  </si>
  <si>
    <t>ΣΦΗΚΑ ΠΑΡΑΣΚΕΥΗ</t>
  </si>
  <si>
    <t>ΣΑΒΒΙΔΟΥ ΚΥΡΙΑΚΗ</t>
  </si>
  <si>
    <t>ΠΑΡΑΣΚΕΥΑ ΑΝΑΣΤΑΣΙΑ</t>
  </si>
  <si>
    <t>ΧΑΤΖΟΠΟΥΛΟΥ ΑΙΚΑΤΕΡΙΝΗ ΠΑΡΑΣΚΕΥΗ</t>
  </si>
  <si>
    <t>ΔΑΣΚΑΛΟΠΟΥΛΟΥ ΓΛΥΚΕΡΙΑ ΜΑΡ</t>
  </si>
  <si>
    <t>ΠΑΠΠΗ ΣΤΥΛΙΑΝΗ</t>
  </si>
  <si>
    <t>ΚΟΨΑΧΕΙΛΑΚΟΥ ΣΤΑΥΡΟΥΛΑ</t>
  </si>
  <si>
    <t>ΚΩΣΤΟΥΛΑ ΣΤΥΛΙΑΝΗ</t>
  </si>
  <si>
    <t>ΣΑΚΕΛΛΑΡΟΠΟΥΛΟΣ ΣΠΥΡΙΔΩΝ</t>
  </si>
  <si>
    <t>ΧΑΤΖΗΔΗΜΗΤΡΙΟΥ ΕΥΑΓΓΕΛΙΑ</t>
  </si>
  <si>
    <t>ΝΗΠΙΑΓΩΓΕΙΟ ΜΥΡΙΝΗΣ (ΠΑΡΑΡΤΗΜΑ)</t>
  </si>
  <si>
    <t>ΚΡΑΓΙΟΠΟΥΛΟΥ ΕΛΕΝΗ</t>
  </si>
  <si>
    <t>1dimkard@sch.gr</t>
  </si>
  <si>
    <t>2/ΘΕΣΙΟ ΔΗΜΟΤΙΚΟ ΣΧΟΛΕΙΟ ΚΡΥΟΝΕΡΙΟΥ Ν.ΚΑΡΔΙΤΣΑΣ</t>
  </si>
  <si>
    <t>ΠΕ06</t>
  </si>
  <si>
    <t>ΝΗΠΙΑΓΩΓΕΙΟ ΒΛΟΧΟΥ</t>
  </si>
  <si>
    <t>ΧΙΟΥ 20</t>
  </si>
  <si>
    <t>ΑΙΣΏΠΟΥ 2</t>
  </si>
  <si>
    <t>vagianna.th@gmail.com</t>
  </si>
  <si>
    <t>ΕΙΔΙΚΟ ΔΗΜΟΤΙΚΟ ΣΧΟΛΕΙΟ ΠΑΛΑΜΑΣ - ΕΙΔΙΚΟ ΔΗΜΟΤΙΚΟ ΣΧΟΛΕΙΟ ΠΑΛΑΜΑ</t>
  </si>
  <si>
    <t>ΚΑΛΥΒΑΚΙΑ</t>
  </si>
  <si>
    <t>Κωδικός Πλησιέστερης Μονάδας άλλης Βαθμίδας</t>
  </si>
  <si>
    <t>ΑΙΚΑΤΕΡΙΝΗ ΤΖΙΕΚΟΥ</t>
  </si>
  <si>
    <t>ΣΤΕΛΛΑ ΚΑΡΑΧΑΛΙΟΥ</t>
  </si>
  <si>
    <t>ΑΓΟΡΙΤΣΑ ΙΩΑΝΝΟΥ</t>
  </si>
  <si>
    <t>ΚΥΡΙΑΚΗ ΒΟΥΝΟΥ</t>
  </si>
  <si>
    <t>ΦΩΤΙΟΣ ΜΟΝΑΝΤΕΡΟΣ</t>
  </si>
  <si>
    <t>ΟΥΡΑΝΙΑ ΠΑΝΑΓΙΩΤΙΔΟΥ</t>
  </si>
  <si>
    <t>ΜΑΡΙΑ ΛΕΤΣΙΟΥ</t>
  </si>
  <si>
    <t>ΜΑΡΙΑ ΑΚΡΙΒΟΥ</t>
  </si>
  <si>
    <t>ΕΥΑΓΓΕΛΙΑ ΧΑΤΖΗΔΗΜΗΤΡΙΟΥ</t>
  </si>
  <si>
    <t>ΕΥΑΓΓΕΛΙΑ ΜΠΑΚΑΛΑΚΟΥ</t>
  </si>
  <si>
    <t>ΣΟΦΙΑ ΜΗΛΙΩΝΗ</t>
  </si>
  <si>
    <t>ΣΟΦΙΑ ΚΑΤΣΑΡΟΥ</t>
  </si>
  <si>
    <t>ΧΡΥΣΑΥΓΗ ΚΟΛΟΚΥΘΑ</t>
  </si>
  <si>
    <t>ΠΑΡΑΣΚΕΥΗ ΠΑΛΟΥΚΗ</t>
  </si>
  <si>
    <t>ΕΥΧΑΡΙΣ ΣΤΑΥΡΙΔΟΥ</t>
  </si>
  <si>
    <t>ΟΛΓΑ ΑΡΓΥΡΗ</t>
  </si>
  <si>
    <t>ΔΗΜΗΤΡΑ ΝΤΟΒΟΛΟΥ</t>
  </si>
  <si>
    <t>ΔΑΦΝΗ ΑΔΑΜΟΥ</t>
  </si>
  <si>
    <t>ΓΡΑΜΜΑΤΙΑ ΓΚΕΡΜΠΕΣΙΩΤΗ</t>
  </si>
  <si>
    <t>ΚΩΝΣΤΑΝΤΙΝΟΣ ΚΩΣΤΗΣ</t>
  </si>
  <si>
    <t>ΕΛΕΝΗ ΣΤΑΜΑΤΗ</t>
  </si>
  <si>
    <t>ΣΤΕΛΛΑ ΤΣΑΚΑΓΙΑΝΝΗ</t>
  </si>
  <si>
    <t>ΗΛΙΑΝΝΑ ΤΖΙΡΟΥ</t>
  </si>
  <si>
    <t>ΜΑΡΙΑ ΚΟΥΡΕΛΑ</t>
  </si>
  <si>
    <t>ΑΝΑΣΤΑΣΙΟΣ ΤΣΑΒΑΛΟΣ</t>
  </si>
  <si>
    <t>ΓΡΗΓΟΡΙΟΣ ΖΑΡΑΣ</t>
  </si>
  <si>
    <t>ΓΛΥΚΕΡΙΑ ΜΑΡΙΑ ΔΑΣΚΑΛΟΠΟΥΛΟΥ</t>
  </si>
  <si>
    <t>Οργανικότητα</t>
  </si>
  <si>
    <t>ΘΩΜΑΣ ΚΟΤΟΠΟΥΛΗΣ</t>
  </si>
  <si>
    <t>ΠΑΡΑΣΚΕΥΗ ΤΣΙΤΩΝΑ</t>
  </si>
  <si>
    <t>ΔΗΜΗΤΡΑ ΠΑΠΑΝΔΡΕΟΥ</t>
  </si>
  <si>
    <t>ΙΩΑΝΝΑ ΦΛΩΡΟΥ</t>
  </si>
  <si>
    <t>Λ.ΠΛΑΣΤΗΡΑ</t>
  </si>
  <si>
    <t>1/ΘΕΣΙΟ ΔΗΜΟΤΙΚΟ ΣΧΟΛΕΙΟ ΚΡΥΟΝΕΡΙΟΥ Ν.ΚΑΡΔΙΤΣΑΣ</t>
  </si>
  <si>
    <t>ΒΑΣΙΛΕΙΟΣ ΑΚΡΙΒΟΣ</t>
  </si>
  <si>
    <t>ΦΩΤΙΟΣ ΧΑΛΙΑΜΑΛΙΑΣ</t>
  </si>
  <si>
    <t>ΑΙΚΑΤΕΡΙΝΗ ΜΥΛΩΝΑ</t>
  </si>
  <si>
    <t>ΔΗΜΟΤΙΚΟ ΣΧΟΛΕΙΟ ΜΑΡΑΘΕΑΣ ΚΑΡΔΙΤΣΑΣ</t>
  </si>
  <si>
    <t>ΣΠΥΡΙΔΟΥΛΑ ΠΑΠΑΔΟΥΛΗ</t>
  </si>
  <si>
    <t>ΚΩΝΣΤΑΝΤΙΝΟΣ ΑΡΓΥΡΗΣ</t>
  </si>
  <si>
    <t>xmagalios1@gmail.com</t>
  </si>
  <si>
    <t>ΧΡΗΣΤΟΣ ΜΑΓΑΛΙΟΣ</t>
  </si>
  <si>
    <t>ΔΗΜΟΤΙΚΟ ΣΧΟΛΕΙΟ ΑΝΑΒΡΑΣ ΚΑΡΔΙΤΣΑΣ</t>
  </si>
  <si>
    <t>ΜΑΡΙΑ ΓΙΑΝΝΑΚΟΥ</t>
  </si>
  <si>
    <t>ΕΛΕΝΗ ΚΙΤΣΙΟΥ</t>
  </si>
  <si>
    <t>ΔΗΜΟΤΙΚΟ ΣΧΟΛΕΙΟ ΜΑΤΑΡΑΓΚΑΣ ΚΑΡΔΙΤΣΑΣ</t>
  </si>
  <si>
    <t>dimmatkar@sch.gr</t>
  </si>
  <si>
    <t>ΧΑΡΙΚΛΕΙΑ ΛΙΑΚΟΥ</t>
  </si>
  <si>
    <t>ΕΥΤΥΧΙΑ ΜΠΑΖΑΝΗ</t>
  </si>
  <si>
    <t>ΔΗΜΗΤΡΑ ΚΩΤΣΙΟΠΟΥΛΟΥ</t>
  </si>
  <si>
    <t>ΝΙΚΗ ΝΤΑΚΟΥ</t>
  </si>
  <si>
    <t>13ο ΝΗΠΙΑΓΩΓΕΙΟ ΚΑΡΔΙΤΣΑΣ</t>
  </si>
  <si>
    <t>ΑΓΓΕΛΙΚΗ ΣΦΗΚΑ ΠΛΑΚΙΑ</t>
  </si>
  <si>
    <t>ΑΙΚΑΤΕΡΙΝΗ ΠΕΡΙΣΤΕΡΗ</t>
  </si>
  <si>
    <t>ΜΑΓΔΑΛΗΝΗ ΡΙΖΟΥ</t>
  </si>
  <si>
    <t>ΙΩΑΝΝΑ ΣΤΟΥΡΝΑΡΑ</t>
  </si>
  <si>
    <t>ΕΛΕΝΗ ΚΑΛΥΒΑ</t>
  </si>
  <si>
    <t>ΜΑΡΙΝΑ ΚΥΡΙΤΣΗ</t>
  </si>
  <si>
    <t>ΕΛΕΝΗ ΒΑΡΣΑΜΗ</t>
  </si>
  <si>
    <t>ΒΑΣΙΛΙΚΗ ΜΠΑΤΣΙΛΑ</t>
  </si>
  <si>
    <t>ΣΩΤΗΡΙΑ ΣΚΟΤΗ</t>
  </si>
  <si>
    <t>ΜΑΡΙΑ ΣΤΑΥΡΟΥ</t>
  </si>
  <si>
    <t>ΓΛΥΚΕΡΙΑ ΠΑΠΑΔΟΠΟΥΛΟΥ</t>
  </si>
  <si>
    <t>ΑΘΗΝΑ ΣΑΛΟΥ</t>
  </si>
  <si>
    <t>ΚΩΝΣΤΑΝΤΙΝΟΥ ΚΑΡΑΜΑΝΛΗ</t>
  </si>
  <si>
    <t>ΟΛΥΜΠΙΑ ΚΟΓΙΑ</t>
  </si>
  <si>
    <t>ΙΔΙΩΤΙΚΟ ΣΥΣΤΕΓΑΖΟΜΕΝΟ ΝΗΠΙΑΓΩΓΕΙΟ Σ.ΣΑΚΕΛΛΑΡΟΠΟΥΛΟΣ ΒΡΕΦΟΝΗΠΙΑΚΟΣ ΜΟΝΟΠΡΟΣΩΠΗ Ι.Κ.Ε.</t>
  </si>
  <si>
    <t>ΒΑΙΑ ΔΟΥΚΑ</t>
  </si>
  <si>
    <t>Ονομ/μο Συντονιστή Εκπαιδευτικού Έργου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</si>
</sst>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1" applyNumberFormat="0" applyAlignment="0" applyProtection="0"/>
  </cellStyleXfs>
  <cellXfs count="1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34" borderId="11" xfId="0" applyNumberFormat="1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5" borderId="11" xfId="0" applyNumberFormat="1" applyFont="1" applyFill="1" applyBorder="1" applyAlignment="1" applyProtection="1">
      <alignment/>
      <protection/>
    </xf>
    <xf numFmtId="0" fontId="0" fillId="35" borderId="12" xfId="0" applyNumberFormat="1" applyFon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/>
      <protection/>
    </xf>
    <xf numFmtId="0" fontId="0" fillId="36" borderId="11" xfId="0" applyNumberFormat="1" applyFont="1" applyFill="1" applyBorder="1" applyAlignment="1" applyProtection="1">
      <alignment/>
      <protection/>
    </xf>
    <xf numFmtId="0" fontId="0" fillId="36" borderId="12" xfId="0" applyNumberFormat="1" applyFont="1" applyFill="1" applyBorder="1" applyAlignment="1" applyProtection="1">
      <alignment/>
      <protection/>
    </xf>
    <xf numFmtId="0" fontId="0" fillId="37" borderId="10" xfId="0" applyNumberFormat="1" applyFont="1" applyFill="1" applyBorder="1" applyAlignment="1" applyProtection="1">
      <alignment/>
      <protection/>
    </xf>
    <xf numFmtId="0" fontId="0" fillId="37" borderId="11" xfId="0" applyNumberFormat="1" applyFont="1" applyFill="1" applyBorder="1" applyAlignment="1" applyProtection="1">
      <alignment/>
      <protection/>
    </xf>
    <xf numFmtId="0" fontId="0" fillId="37" borderId="12" xfId="0" applyNumberFormat="1" applyFont="1" applyFill="1" applyBorder="1" applyAlignment="1" applyProtection="1">
      <alignment/>
      <protection/>
    </xf>
    <xf numFmtId="0" fontId="0" fillId="38" borderId="10" xfId="0" applyNumberFormat="1" applyFont="1" applyFill="1" applyBorder="1" applyAlignment="1" applyProtection="1">
      <alignment/>
      <protection/>
    </xf>
    <xf numFmtId="0" fontId="0" fillId="38" borderId="11" xfId="0" applyNumberFormat="1" applyFont="1" applyFill="1" applyBorder="1" applyAlignment="1" applyProtection="1">
      <alignment/>
      <protection/>
    </xf>
    <xf numFmtId="0" fontId="0" fillId="38" borderId="12" xfId="0" applyNumberFormat="1" applyFont="1" applyFill="1" applyBorder="1" applyAlignment="1" applyProtection="1">
      <alignment/>
      <protection/>
    </xf>
    <xf numFmtId="0" fontId="0" fillId="39" borderId="10" xfId="0" applyNumberFormat="1" applyFont="1" applyFill="1" applyBorder="1" applyAlignment="1" applyProtection="1">
      <alignment/>
      <protection/>
    </xf>
    <xf numFmtId="0" fontId="0" fillId="39" borderId="11" xfId="0" applyNumberFormat="1" applyFont="1" applyFill="1" applyBorder="1" applyAlignment="1" applyProtection="1">
      <alignment/>
      <protection/>
    </xf>
    <xf numFmtId="0" fontId="0" fillId="39" borderId="12" xfId="0" applyNumberFormat="1" applyFont="1" applyFill="1" applyBorder="1" applyAlignment="1" applyProtection="1">
      <alignment/>
      <protection/>
    </xf>
    <xf numFmtId="0" fontId="0" fillId="40" borderId="10" xfId="0" applyNumberFormat="1" applyFont="1" applyFill="1" applyBorder="1" applyAlignment="1" applyProtection="1">
      <alignment/>
      <protection/>
    </xf>
    <xf numFmtId="0" fontId="0" fillId="40" borderId="11" xfId="0" applyNumberFormat="1" applyFont="1" applyFill="1" applyBorder="1" applyAlignment="1" applyProtection="1">
      <alignment/>
      <protection/>
    </xf>
    <xf numFmtId="0" fontId="0" fillId="40" borderId="12" xfId="0" applyNumberFormat="1" applyFont="1" applyFill="1" applyBorder="1" applyAlignment="1" applyProtection="1">
      <alignment/>
      <protection/>
    </xf>
    <xf numFmtId="0" fontId="0" fillId="41" borderId="10" xfId="0" applyNumberFormat="1" applyFont="1" applyFill="1" applyBorder="1" applyAlignment="1" applyProtection="1">
      <alignment/>
      <protection/>
    </xf>
    <xf numFmtId="0" fontId="0" fillId="41" borderId="11" xfId="0" applyNumberFormat="1" applyFont="1" applyFill="1" applyBorder="1" applyAlignment="1" applyProtection="1">
      <alignment/>
      <protection/>
    </xf>
    <xf numFmtId="0" fontId="0" fillId="41" borderId="12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40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41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38" borderId="11" xfId="0" applyNumberFormat="1" applyFont="1" applyFill="1" applyBorder="1" applyAlignment="1" applyProtection="1">
      <alignment horizontal="center"/>
      <protection/>
    </xf>
    <xf numFmtId="0" fontId="0" fillId="39" borderId="11" xfId="0" applyNumberFormat="1" applyFont="1" applyFill="1" applyBorder="1" applyAlignment="1" applyProtection="1">
      <alignment horizontal="center"/>
      <protection/>
    </xf>
    <xf numFmtId="0" fontId="0" fillId="37" borderId="11" xfId="0" applyNumberFormat="1" applyFont="1" applyFill="1" applyBorder="1" applyAlignment="1" applyProtection="1">
      <alignment horizontal="center"/>
      <protection/>
    </xf>
    <xf numFmtId="0" fontId="0" fillId="36" borderId="11" xfId="0" applyNumberFormat="1" applyFont="1" applyFill="1" applyBorder="1" applyAlignment="1" applyProtection="1">
      <alignment horizontal="center"/>
      <protection/>
    </xf>
    <xf numFmtId="0" fontId="0" fillId="35" borderId="11" xfId="0" applyNumberFormat="1" applyFont="1" applyFill="1" applyBorder="1" applyAlignment="1" applyProtection="1">
      <alignment horizontal="center"/>
      <protection/>
    </xf>
    <xf numFmtId="0" fontId="0" fillId="34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39" fillId="0" borderId="11" xfId="61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42" borderId="19" xfId="0" applyFill="1" applyBorder="1" applyAlignment="1">
      <alignment/>
    </xf>
    <xf numFmtId="0" fontId="0" fillId="42" borderId="20" xfId="0" applyFill="1" applyBorder="1" applyAlignment="1">
      <alignment/>
    </xf>
    <xf numFmtId="3" fontId="0" fillId="42" borderId="20" xfId="0" applyNumberFormat="1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3" fontId="0" fillId="42" borderId="23" xfId="0" applyNumberFormat="1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6" xfId="0" applyFill="1" applyBorder="1" applyAlignment="1">
      <alignment/>
    </xf>
    <xf numFmtId="3" fontId="0" fillId="42" borderId="26" xfId="0" applyNumberForma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29" xfId="0" applyFill="1" applyBorder="1" applyAlignment="1">
      <alignment/>
    </xf>
    <xf numFmtId="3" fontId="0" fillId="42" borderId="29" xfId="0" applyNumberFormat="1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32" xfId="0" applyFill="1" applyBorder="1" applyAlignment="1">
      <alignment/>
    </xf>
    <xf numFmtId="3" fontId="0" fillId="42" borderId="32" xfId="0" applyNumberFormat="1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3" fontId="0" fillId="42" borderId="35" xfId="0" applyNumberFormat="1" applyFill="1" applyBorder="1" applyAlignment="1">
      <alignment/>
    </xf>
    <xf numFmtId="0" fontId="0" fillId="42" borderId="36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3" fontId="0" fillId="43" borderId="23" xfId="0" applyNumberFormat="1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3" fontId="0" fillId="43" borderId="20" xfId="0" applyNumberFormat="1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3" fontId="0" fillId="43" borderId="26" xfId="0" applyNumberFormat="1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3" fontId="0" fillId="43" borderId="32" xfId="0" applyNumberFormat="1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3" fontId="0" fillId="43" borderId="29" xfId="0" applyNumberFormat="1" applyFill="1" applyBorder="1" applyAlignment="1">
      <alignment/>
    </xf>
    <xf numFmtId="0" fontId="0" fillId="43" borderId="3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4" borderId="23" xfId="0" applyFill="1" applyBorder="1" applyAlignment="1">
      <alignment/>
    </xf>
    <xf numFmtId="0" fontId="0" fillId="44" borderId="32" xfId="0" applyFill="1" applyBorder="1" applyAlignment="1">
      <alignment/>
    </xf>
    <xf numFmtId="0" fontId="0" fillId="44" borderId="20" xfId="0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5" borderId="43" xfId="0" applyFont="1" applyFill="1" applyBorder="1" applyAlignment="1">
      <alignment horizontal="left" wrapText="1"/>
    </xf>
    <xf numFmtId="0" fontId="2" fillId="45" borderId="44" xfId="0" applyFont="1" applyFill="1" applyBorder="1" applyAlignment="1">
      <alignment horizontal="left" wrapText="1"/>
    </xf>
    <xf numFmtId="0" fontId="2" fillId="44" borderId="44" xfId="0" applyFont="1" applyFill="1" applyBorder="1" applyAlignment="1">
      <alignment horizontal="left" wrapText="1"/>
    </xf>
    <xf numFmtId="0" fontId="2" fillId="45" borderId="45" xfId="0" applyFont="1" applyFill="1" applyBorder="1" applyAlignment="1">
      <alignment horizontal="left" wrapText="1"/>
    </xf>
    <xf numFmtId="0" fontId="2" fillId="45" borderId="46" xfId="0" applyFont="1" applyFill="1" applyBorder="1" applyAlignment="1">
      <alignment horizontal="left" wrapText="1"/>
    </xf>
    <xf numFmtId="0" fontId="2" fillId="45" borderId="0" xfId="0" applyFont="1" applyFill="1" applyBorder="1" applyAlignment="1">
      <alignment horizontal="left" wrapText="1"/>
    </xf>
    <xf numFmtId="0" fontId="2" fillId="0" borderId="47" xfId="0" applyNumberFormat="1" applyFont="1" applyFill="1" applyBorder="1" applyAlignment="1" applyProtection="1">
      <alignment horizontal="center"/>
      <protection/>
    </xf>
    <xf numFmtId="0" fontId="2" fillId="0" borderId="48" xfId="0" applyNumberFormat="1" applyFont="1" applyFill="1" applyBorder="1" applyAlignment="1" applyProtection="1">
      <alignment horizontal="center"/>
      <protection/>
    </xf>
    <xf numFmtId="0" fontId="2" fillId="0" borderId="49" xfId="0" applyNumberFormat="1" applyFont="1" applyFill="1" applyBorder="1" applyAlignment="1" applyProtection="1">
      <alignment horizontal="center"/>
      <protection/>
    </xf>
    <xf numFmtId="0" fontId="3" fillId="46" borderId="50" xfId="0" applyNumberFormat="1" applyFont="1" applyFill="1" applyBorder="1" applyAlignment="1" applyProtection="1">
      <alignment horizontal="center"/>
      <protection/>
    </xf>
    <xf numFmtId="0" fontId="3" fillId="46" borderId="51" xfId="0" applyNumberFormat="1" applyFont="1" applyFill="1" applyBorder="1" applyAlignment="1" applyProtection="1">
      <alignment horizontal="center"/>
      <protection/>
    </xf>
    <xf numFmtId="0" fontId="2" fillId="0" borderId="5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53" xfId="0" applyNumberFormat="1" applyFont="1" applyFill="1" applyBorder="1" applyAlignment="1" applyProtection="1">
      <alignment horizontal="center"/>
      <protection/>
    </xf>
    <xf numFmtId="0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/>
      <protection/>
    </xf>
    <xf numFmtId="0" fontId="2" fillId="0" borderId="56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ερ-σύνδεση 2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il@nip-stavr.kar.sch.gr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il@nip-loutr.kar.sch.g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D1">
      <selection activeCell="O19" sqref="O19"/>
    </sheetView>
  </sheetViews>
  <sheetFormatPr defaultColWidth="9.140625" defaultRowHeight="12.75"/>
  <cols>
    <col min="1" max="3" width="9.140625" style="147" customWidth="1"/>
    <col min="4" max="4" width="18.7109375" style="0" bestFit="1" customWidth="1"/>
    <col min="5" max="5" width="15.8515625" style="0" bestFit="1" customWidth="1"/>
    <col min="7" max="7" width="55.421875" style="0" customWidth="1"/>
    <col min="8" max="8" width="11.00390625" style="0" bestFit="1" customWidth="1"/>
    <col min="9" max="9" width="31.00390625" style="0" bestFit="1" customWidth="1"/>
    <col min="10" max="10" width="34.8515625" style="0" customWidth="1"/>
    <col min="12" max="13" width="9.57421875" style="0" bestFit="1" customWidth="1"/>
    <col min="14" max="14" width="8.00390625" style="0" customWidth="1"/>
    <col min="15" max="15" width="34.421875" style="0" bestFit="1" customWidth="1"/>
    <col min="16" max="16" width="25.8515625" style="0" bestFit="1" customWidth="1"/>
  </cols>
  <sheetData>
    <row r="1" spans="1:18" ht="76.5">
      <c r="A1" s="145" t="s">
        <v>640</v>
      </c>
      <c r="B1" s="146" t="s">
        <v>641</v>
      </c>
      <c r="C1" s="146" t="s">
        <v>1266</v>
      </c>
      <c r="D1" s="56" t="s">
        <v>642</v>
      </c>
      <c r="E1" s="56" t="s">
        <v>643</v>
      </c>
      <c r="F1" s="56" t="s">
        <v>1076</v>
      </c>
      <c r="G1" s="56" t="s">
        <v>644</v>
      </c>
      <c r="H1" s="56" t="s">
        <v>645</v>
      </c>
      <c r="I1" s="56" t="s">
        <v>647</v>
      </c>
      <c r="J1" s="56" t="s">
        <v>648</v>
      </c>
      <c r="K1" s="56" t="s">
        <v>649</v>
      </c>
      <c r="L1" s="56" t="s">
        <v>650</v>
      </c>
      <c r="M1" s="56" t="s">
        <v>651</v>
      </c>
      <c r="N1" s="56" t="s">
        <v>652</v>
      </c>
      <c r="O1" s="56" t="s">
        <v>654</v>
      </c>
      <c r="P1" s="56" t="s">
        <v>1307</v>
      </c>
      <c r="Q1" s="57" t="s">
        <v>1238</v>
      </c>
      <c r="R1" s="57" t="s">
        <v>1095</v>
      </c>
    </row>
    <row r="2" spans="1:18" ht="13.5" customHeight="1">
      <c r="A2" s="152" t="s">
        <v>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2.75">
      <c r="A3">
        <v>3</v>
      </c>
      <c r="B3" t="s">
        <v>109</v>
      </c>
      <c r="C3">
        <v>6</v>
      </c>
      <c r="D3" t="s">
        <v>31</v>
      </c>
      <c r="E3" t="s">
        <v>656</v>
      </c>
      <c r="F3" t="str">
        <f>"9220215"</f>
        <v>9220215</v>
      </c>
      <c r="G3" t="s">
        <v>930</v>
      </c>
      <c r="H3">
        <v>2441061476</v>
      </c>
      <c r="I3" t="s">
        <v>688</v>
      </c>
      <c r="J3" t="s">
        <v>689</v>
      </c>
      <c r="K3">
        <v>43100</v>
      </c>
      <c r="L3" t="str">
        <f>"39.369638"</f>
        <v>39.369638</v>
      </c>
      <c r="M3" t="str">
        <f>"22.005847"</f>
        <v>22.005847</v>
      </c>
      <c r="N3" t="s">
        <v>659</v>
      </c>
      <c r="O3" t="s">
        <v>729</v>
      </c>
      <c r="P3" t="s">
        <v>1267</v>
      </c>
      <c r="Q3" t="str">
        <f>"2201033"</f>
        <v>2201033</v>
      </c>
      <c r="R3" t="s">
        <v>32</v>
      </c>
    </row>
    <row r="4" spans="1:18" ht="12.75">
      <c r="A4">
        <v>4</v>
      </c>
      <c r="B4" t="s">
        <v>109</v>
      </c>
      <c r="C4">
        <v>6</v>
      </c>
      <c r="D4" t="s">
        <v>31</v>
      </c>
      <c r="E4" t="s">
        <v>656</v>
      </c>
      <c r="F4" t="str">
        <f>"9220072"</f>
        <v>9220072</v>
      </c>
      <c r="G4" t="s">
        <v>937</v>
      </c>
      <c r="H4">
        <v>2441021393</v>
      </c>
      <c r="I4" t="s">
        <v>118</v>
      </c>
      <c r="J4" t="s">
        <v>706</v>
      </c>
      <c r="K4">
        <v>43100</v>
      </c>
      <c r="L4" t="str">
        <f>"39.402617"</f>
        <v>39.402617</v>
      </c>
      <c r="M4" t="str">
        <f>"21.894853"</f>
        <v>21.894853</v>
      </c>
      <c r="N4" t="s">
        <v>659</v>
      </c>
      <c r="O4" t="s">
        <v>1268</v>
      </c>
      <c r="P4" t="s">
        <v>757</v>
      </c>
      <c r="Q4" t="str">
        <f>"2201050"</f>
        <v>2201050</v>
      </c>
      <c r="R4" t="s">
        <v>32</v>
      </c>
    </row>
    <row r="5" spans="1:18" ht="12.75">
      <c r="A5">
        <v>5</v>
      </c>
      <c r="B5" t="s">
        <v>109</v>
      </c>
      <c r="C5">
        <v>6</v>
      </c>
      <c r="D5" t="s">
        <v>31</v>
      </c>
      <c r="E5" t="s">
        <v>656</v>
      </c>
      <c r="F5" t="str">
        <f>"9220020"</f>
        <v>9220020</v>
      </c>
      <c r="G5" t="s">
        <v>926</v>
      </c>
      <c r="H5">
        <v>2441081025</v>
      </c>
      <c r="I5" t="s">
        <v>124</v>
      </c>
      <c r="J5" t="s">
        <v>122</v>
      </c>
      <c r="K5">
        <v>43100</v>
      </c>
      <c r="L5" t="str">
        <f>"39.280610"</f>
        <v>39.280610</v>
      </c>
      <c r="M5" t="str">
        <f>"21.903687"</f>
        <v>21.903687</v>
      </c>
      <c r="N5" t="s">
        <v>659</v>
      </c>
      <c r="O5" t="s">
        <v>945</v>
      </c>
      <c r="P5" t="s">
        <v>757</v>
      </c>
      <c r="Q5" t="str">
        <f>"2210012"</f>
        <v>2210012</v>
      </c>
      <c r="R5" t="s">
        <v>109</v>
      </c>
    </row>
    <row r="6" spans="1:18" ht="12.75">
      <c r="A6">
        <v>5</v>
      </c>
      <c r="B6" t="s">
        <v>109</v>
      </c>
      <c r="C6">
        <v>3</v>
      </c>
      <c r="D6" t="s">
        <v>31</v>
      </c>
      <c r="E6" t="s">
        <v>656</v>
      </c>
      <c r="F6" t="str">
        <f>"9220022"</f>
        <v>9220022</v>
      </c>
      <c r="G6" t="s">
        <v>954</v>
      </c>
      <c r="H6">
        <v>2441088307</v>
      </c>
      <c r="I6" t="s">
        <v>129</v>
      </c>
      <c r="J6" t="s">
        <v>715</v>
      </c>
      <c r="K6">
        <v>43132</v>
      </c>
      <c r="L6" t="str">
        <f>"39.277185"</f>
        <v>39.277185</v>
      </c>
      <c r="M6" t="str">
        <f>"21.960763"</f>
        <v>21.960763</v>
      </c>
      <c r="N6" t="s">
        <v>659</v>
      </c>
      <c r="O6" t="s">
        <v>1079</v>
      </c>
      <c r="P6" t="s">
        <v>757</v>
      </c>
      <c r="Q6" t="str">
        <f>"2201033"</f>
        <v>2201033</v>
      </c>
      <c r="R6" t="s">
        <v>32</v>
      </c>
    </row>
    <row r="7" spans="1:18" ht="12.75">
      <c r="A7">
        <v>5</v>
      </c>
      <c r="B7" t="s">
        <v>32</v>
      </c>
      <c r="C7">
        <v>12</v>
      </c>
      <c r="D7" t="s">
        <v>31</v>
      </c>
      <c r="E7" t="s">
        <v>656</v>
      </c>
      <c r="F7" t="str">
        <f>"9220307"</f>
        <v>9220307</v>
      </c>
      <c r="G7" t="s">
        <v>947</v>
      </c>
      <c r="H7">
        <v>2441041787</v>
      </c>
      <c r="I7" t="s">
        <v>35</v>
      </c>
      <c r="J7" t="s">
        <v>713</v>
      </c>
      <c r="K7">
        <v>43100</v>
      </c>
      <c r="L7" t="str">
        <f>"39.358797"</f>
        <v>39.358797</v>
      </c>
      <c r="M7" t="str">
        <f>"21.941517"</f>
        <v>21.941517</v>
      </c>
      <c r="N7" t="s">
        <v>659</v>
      </c>
      <c r="O7" t="s">
        <v>929</v>
      </c>
      <c r="P7" t="s">
        <v>757</v>
      </c>
      <c r="Q7" t="str">
        <f>"2201031"</f>
        <v>2201031</v>
      </c>
      <c r="R7" t="s">
        <v>32</v>
      </c>
    </row>
    <row r="8" spans="1:18" ht="12.75">
      <c r="A8">
        <v>4</v>
      </c>
      <c r="B8" t="s">
        <v>32</v>
      </c>
      <c r="C8">
        <v>10</v>
      </c>
      <c r="D8" t="s">
        <v>31</v>
      </c>
      <c r="E8" t="s">
        <v>656</v>
      </c>
      <c r="F8" t="str">
        <f>"9220341"</f>
        <v>9220341</v>
      </c>
      <c r="G8" t="s">
        <v>952</v>
      </c>
      <c r="H8">
        <v>2441026192</v>
      </c>
      <c r="I8" t="s">
        <v>54</v>
      </c>
      <c r="J8" t="s">
        <v>1055</v>
      </c>
      <c r="K8">
        <v>43100</v>
      </c>
      <c r="L8" t="str">
        <f>"39.369962"</f>
        <v>39.369962</v>
      </c>
      <c r="M8" t="str">
        <f>"21.913858"</f>
        <v>21.913858</v>
      </c>
      <c r="N8" t="s">
        <v>659</v>
      </c>
      <c r="O8" t="s">
        <v>686</v>
      </c>
      <c r="P8" t="s">
        <v>757</v>
      </c>
      <c r="Q8" t="str">
        <f>"2201038"</f>
        <v>2201038</v>
      </c>
      <c r="R8" t="s">
        <v>32</v>
      </c>
    </row>
    <row r="9" spans="1:18" ht="12.75">
      <c r="A9">
        <v>5</v>
      </c>
      <c r="B9" t="s">
        <v>32</v>
      </c>
      <c r="C9">
        <v>11</v>
      </c>
      <c r="D9" t="s">
        <v>31</v>
      </c>
      <c r="E9" t="s">
        <v>656</v>
      </c>
      <c r="F9" t="str">
        <f>"9220403"</f>
        <v>9220403</v>
      </c>
      <c r="G9" t="s">
        <v>943</v>
      </c>
      <c r="H9">
        <v>2441070665</v>
      </c>
      <c r="I9" t="s">
        <v>58</v>
      </c>
      <c r="J9" t="s">
        <v>711</v>
      </c>
      <c r="K9">
        <v>43132</v>
      </c>
      <c r="L9" t="str">
        <f>"39.357225"</f>
        <v>39.357225</v>
      </c>
      <c r="M9" t="str">
        <f>"21.931071"</f>
        <v>21.931071</v>
      </c>
      <c r="N9" t="s">
        <v>659</v>
      </c>
      <c r="O9" t="s">
        <v>674</v>
      </c>
      <c r="P9" t="s">
        <v>757</v>
      </c>
      <c r="Q9" t="str">
        <f>"2201031"</f>
        <v>2201031</v>
      </c>
      <c r="R9" t="s">
        <v>32</v>
      </c>
    </row>
    <row r="10" spans="1:18" ht="12.75">
      <c r="A10">
        <v>2</v>
      </c>
      <c r="B10" t="s">
        <v>32</v>
      </c>
      <c r="C10">
        <v>6</v>
      </c>
      <c r="D10" t="s">
        <v>31</v>
      </c>
      <c r="E10" t="s">
        <v>656</v>
      </c>
      <c r="F10" t="str">
        <f>"9520687"</f>
        <v>9520687</v>
      </c>
      <c r="G10" t="s">
        <v>61</v>
      </c>
      <c r="H10">
        <v>6974531194</v>
      </c>
      <c r="I10" t="s">
        <v>64</v>
      </c>
      <c r="J10" t="s">
        <v>679</v>
      </c>
      <c r="K10">
        <v>43100</v>
      </c>
      <c r="L10" t="str">
        <f>"39.375191"</f>
        <v>39.375191</v>
      </c>
      <c r="M10" t="str">
        <f>"21.930649"</f>
        <v>21.930649</v>
      </c>
      <c r="N10" t="s">
        <v>659</v>
      </c>
      <c r="O10" t="s">
        <v>669</v>
      </c>
      <c r="P10" t="s">
        <v>757</v>
      </c>
      <c r="Q10" t="str">
        <f>"2201034"</f>
        <v>2201034</v>
      </c>
      <c r="R10" t="s">
        <v>32</v>
      </c>
    </row>
    <row r="11" spans="1:18" ht="12.75">
      <c r="A11">
        <v>1</v>
      </c>
      <c r="B11" t="s">
        <v>32</v>
      </c>
      <c r="C11">
        <v>16</v>
      </c>
      <c r="D11" t="s">
        <v>31</v>
      </c>
      <c r="E11" t="s">
        <v>656</v>
      </c>
      <c r="F11" t="str">
        <f>"9220001"</f>
        <v>9220001</v>
      </c>
      <c r="G11" t="s">
        <v>942</v>
      </c>
      <c r="H11">
        <v>2441023978</v>
      </c>
      <c r="I11" t="s">
        <v>1229</v>
      </c>
      <c r="J11" t="s">
        <v>670</v>
      </c>
      <c r="K11">
        <v>43132</v>
      </c>
      <c r="L11" t="str">
        <f>"39.363810"</f>
        <v>39.363810</v>
      </c>
      <c r="M11" t="str">
        <f>"21.915383"</f>
        <v>21.915383</v>
      </c>
      <c r="N11" t="s">
        <v>659</v>
      </c>
      <c r="O11" t="s">
        <v>671</v>
      </c>
      <c r="P11" t="s">
        <v>1267</v>
      </c>
      <c r="Q11" t="str">
        <f>"2201038"</f>
        <v>2201038</v>
      </c>
      <c r="R11" t="s">
        <v>32</v>
      </c>
    </row>
    <row r="12" spans="1:18" ht="12.75">
      <c r="A12">
        <v>2</v>
      </c>
      <c r="B12" t="s">
        <v>32</v>
      </c>
      <c r="C12">
        <v>13</v>
      </c>
      <c r="D12" t="s">
        <v>31</v>
      </c>
      <c r="E12" t="s">
        <v>656</v>
      </c>
      <c r="F12" t="str">
        <f>"9220062"</f>
        <v>9220062</v>
      </c>
      <c r="G12" t="s">
        <v>950</v>
      </c>
      <c r="H12">
        <v>2441021439</v>
      </c>
      <c r="I12" t="s">
        <v>70</v>
      </c>
      <c r="J12" t="s">
        <v>683</v>
      </c>
      <c r="K12">
        <v>43100</v>
      </c>
      <c r="L12" t="str">
        <f>"39.369265"</f>
        <v>39.369265</v>
      </c>
      <c r="M12" t="str">
        <f>"21.921733"</f>
        <v>21.921733</v>
      </c>
      <c r="N12" t="s">
        <v>659</v>
      </c>
      <c r="O12" t="s">
        <v>684</v>
      </c>
      <c r="P12" t="s">
        <v>757</v>
      </c>
      <c r="Q12" t="str">
        <f>"2201038"</f>
        <v>2201038</v>
      </c>
      <c r="R12" t="s">
        <v>32</v>
      </c>
    </row>
    <row r="13" spans="1:18" ht="12.75">
      <c r="A13">
        <v>3</v>
      </c>
      <c r="B13" t="s">
        <v>32</v>
      </c>
      <c r="C13">
        <v>18</v>
      </c>
      <c r="D13" t="s">
        <v>31</v>
      </c>
      <c r="E13" t="s">
        <v>656</v>
      </c>
      <c r="F13" t="str">
        <f>"9220063"</f>
        <v>9220063</v>
      </c>
      <c r="G13" t="s">
        <v>951</v>
      </c>
      <c r="H13">
        <v>2441021773</v>
      </c>
      <c r="I13" t="s">
        <v>73</v>
      </c>
      <c r="J13" t="s">
        <v>698</v>
      </c>
      <c r="K13">
        <v>43100</v>
      </c>
      <c r="L13" t="str">
        <f>"39.365773"</f>
        <v>39.365773</v>
      </c>
      <c r="M13" t="str">
        <f>"21.926883"</f>
        <v>21.926883</v>
      </c>
      <c r="N13" t="s">
        <v>659</v>
      </c>
      <c r="O13" t="s">
        <v>1063</v>
      </c>
      <c r="P13" t="s">
        <v>1267</v>
      </c>
      <c r="Q13" t="str">
        <f>"2251010"</f>
        <v>2251010</v>
      </c>
      <c r="R13" t="s">
        <v>32</v>
      </c>
    </row>
    <row r="14" spans="1:18" ht="12.75">
      <c r="A14">
        <v>4</v>
      </c>
      <c r="B14" t="s">
        <v>32</v>
      </c>
      <c r="C14">
        <v>10</v>
      </c>
      <c r="D14" t="s">
        <v>31</v>
      </c>
      <c r="E14" t="s">
        <v>656</v>
      </c>
      <c r="F14" t="str">
        <f>"9220064"</f>
        <v>9220064</v>
      </c>
      <c r="G14" t="s">
        <v>934</v>
      </c>
      <c r="H14">
        <v>2441021371</v>
      </c>
      <c r="I14" t="s">
        <v>77</v>
      </c>
      <c r="J14" t="s">
        <v>703</v>
      </c>
      <c r="K14">
        <v>43100</v>
      </c>
      <c r="L14" t="str">
        <f>"39.374087"</f>
        <v>39.374087</v>
      </c>
      <c r="M14" t="str">
        <f>"21.916299"</f>
        <v>21.916299</v>
      </c>
      <c r="N14" t="s">
        <v>659</v>
      </c>
      <c r="O14" t="s">
        <v>707</v>
      </c>
      <c r="P14" t="s">
        <v>757</v>
      </c>
      <c r="Q14" t="str">
        <f>"2251020"</f>
        <v>2251020</v>
      </c>
      <c r="R14" t="s">
        <v>32</v>
      </c>
    </row>
    <row r="15" spans="1:18" ht="12.75">
      <c r="A15">
        <v>5</v>
      </c>
      <c r="B15" t="s">
        <v>32</v>
      </c>
      <c r="C15">
        <v>13</v>
      </c>
      <c r="D15" t="s">
        <v>31</v>
      </c>
      <c r="E15" t="s">
        <v>656</v>
      </c>
      <c r="F15" t="str">
        <f>"9220002"</f>
        <v>9220002</v>
      </c>
      <c r="G15" t="s">
        <v>956</v>
      </c>
      <c r="H15">
        <v>2441022806</v>
      </c>
      <c r="I15" t="s">
        <v>82</v>
      </c>
      <c r="J15" t="s">
        <v>717</v>
      </c>
      <c r="K15">
        <v>43132</v>
      </c>
      <c r="L15" t="str">
        <f>"39.358792"</f>
        <v>39.358792</v>
      </c>
      <c r="M15" t="str">
        <f>"21.921266"</f>
        <v>21.921266</v>
      </c>
      <c r="N15" t="s">
        <v>659</v>
      </c>
      <c r="O15" t="s">
        <v>1257</v>
      </c>
      <c r="P15" t="s">
        <v>757</v>
      </c>
      <c r="Q15" t="str">
        <f>"2201031"</f>
        <v>2201031</v>
      </c>
      <c r="R15" t="s">
        <v>32</v>
      </c>
    </row>
    <row r="16" spans="1:18" ht="12.75">
      <c r="A16">
        <v>1</v>
      </c>
      <c r="B16" t="s">
        <v>32</v>
      </c>
      <c r="C16">
        <v>12</v>
      </c>
      <c r="D16" t="s">
        <v>31</v>
      </c>
      <c r="E16" t="s">
        <v>656</v>
      </c>
      <c r="F16" t="str">
        <f>"9220204"</f>
        <v>9220204</v>
      </c>
      <c r="G16" t="s">
        <v>957</v>
      </c>
      <c r="H16">
        <v>2441022664</v>
      </c>
      <c r="I16" t="s">
        <v>86</v>
      </c>
      <c r="J16" t="s">
        <v>668</v>
      </c>
      <c r="K16">
        <v>43100</v>
      </c>
      <c r="L16" t="str">
        <f>"39.359537"</f>
        <v>39.359537</v>
      </c>
      <c r="M16" t="str">
        <f>"21.912605"</f>
        <v>21.912605</v>
      </c>
      <c r="N16" t="s">
        <v>659</v>
      </c>
      <c r="O16" t="s">
        <v>678</v>
      </c>
      <c r="P16" t="s">
        <v>1267</v>
      </c>
      <c r="Q16" t="str">
        <f>"2201030"</f>
        <v>2201030</v>
      </c>
      <c r="R16" t="s">
        <v>32</v>
      </c>
    </row>
    <row r="17" spans="1:18" ht="12.75">
      <c r="A17">
        <v>4</v>
      </c>
      <c r="B17" t="s">
        <v>32</v>
      </c>
      <c r="C17">
        <v>12</v>
      </c>
      <c r="D17" t="s">
        <v>31</v>
      </c>
      <c r="E17" t="s">
        <v>656</v>
      </c>
      <c r="F17" t="str">
        <f>"9220205"</f>
        <v>9220205</v>
      </c>
      <c r="G17" t="s">
        <v>928</v>
      </c>
      <c r="H17">
        <v>2441022302</v>
      </c>
      <c r="I17" t="s">
        <v>91</v>
      </c>
      <c r="J17" t="s">
        <v>700</v>
      </c>
      <c r="K17">
        <v>43132</v>
      </c>
      <c r="L17" t="str">
        <f>"39.367275"</f>
        <v>39.367275</v>
      </c>
      <c r="M17" t="str">
        <f>"21.905865"</f>
        <v>21.905865</v>
      </c>
      <c r="N17" t="s">
        <v>659</v>
      </c>
      <c r="O17" t="s">
        <v>973</v>
      </c>
      <c r="P17" t="s">
        <v>757</v>
      </c>
      <c r="Q17" t="str">
        <f>"2201030"</f>
        <v>2201030</v>
      </c>
      <c r="R17" t="s">
        <v>32</v>
      </c>
    </row>
    <row r="18" spans="1:18" ht="12.75">
      <c r="A18">
        <v>2</v>
      </c>
      <c r="B18" t="s">
        <v>32</v>
      </c>
      <c r="C18">
        <v>14</v>
      </c>
      <c r="D18" t="s">
        <v>31</v>
      </c>
      <c r="E18" t="s">
        <v>656</v>
      </c>
      <c r="F18" t="str">
        <f>"9220206"</f>
        <v>9220206</v>
      </c>
      <c r="G18" t="s">
        <v>958</v>
      </c>
      <c r="H18">
        <v>2441023602</v>
      </c>
      <c r="I18" t="s">
        <v>96</v>
      </c>
      <c r="J18" t="s">
        <v>685</v>
      </c>
      <c r="K18">
        <v>43131</v>
      </c>
      <c r="L18" t="str">
        <f>"39.369189"</f>
        <v>39.369189</v>
      </c>
      <c r="M18" t="str">
        <f>"21.930672"</f>
        <v>21.930672</v>
      </c>
      <c r="N18" t="s">
        <v>659</v>
      </c>
      <c r="O18" t="s">
        <v>753</v>
      </c>
      <c r="P18" t="s">
        <v>757</v>
      </c>
      <c r="Q18" t="str">
        <f>"2251010"</f>
        <v>2251010</v>
      </c>
      <c r="R18" t="s">
        <v>32</v>
      </c>
    </row>
    <row r="19" spans="1:18" ht="12.75">
      <c r="A19">
        <v>3</v>
      </c>
      <c r="B19" t="s">
        <v>32</v>
      </c>
      <c r="C19">
        <v>12</v>
      </c>
      <c r="D19" t="s">
        <v>31</v>
      </c>
      <c r="E19" t="s">
        <v>656</v>
      </c>
      <c r="F19" t="str">
        <f>"9220003"</f>
        <v>9220003</v>
      </c>
      <c r="G19" t="s">
        <v>946</v>
      </c>
      <c r="H19">
        <v>2441021418</v>
      </c>
      <c r="I19" t="s">
        <v>101</v>
      </c>
      <c r="J19" t="s">
        <v>696</v>
      </c>
      <c r="K19">
        <v>43100</v>
      </c>
      <c r="L19" t="str">
        <f>"39.359652"</f>
        <v>39.359652</v>
      </c>
      <c r="M19" t="str">
        <f>"21.935004"</f>
        <v>21.935004</v>
      </c>
      <c r="N19" t="s">
        <v>659</v>
      </c>
      <c r="O19" t="s">
        <v>1126</v>
      </c>
      <c r="P19" t="s">
        <v>1267</v>
      </c>
      <c r="Q19" t="str">
        <f>"2201031"</f>
        <v>2201031</v>
      </c>
      <c r="R19" t="s">
        <v>32</v>
      </c>
    </row>
    <row r="20" spans="1:18" ht="12.75">
      <c r="A20">
        <v>1</v>
      </c>
      <c r="B20" t="s">
        <v>32</v>
      </c>
      <c r="C20">
        <v>4</v>
      </c>
      <c r="D20" t="s">
        <v>31</v>
      </c>
      <c r="E20" t="s">
        <v>656</v>
      </c>
      <c r="F20" t="str">
        <f>"9220360"</f>
        <v>9220360</v>
      </c>
      <c r="G20" t="s">
        <v>104</v>
      </c>
      <c r="H20">
        <v>2441041534</v>
      </c>
      <c r="I20" t="s">
        <v>107</v>
      </c>
      <c r="J20" t="s">
        <v>668</v>
      </c>
      <c r="K20">
        <v>43100</v>
      </c>
      <c r="L20" t="str">
        <f>"39.356654"</f>
        <v>39.356654</v>
      </c>
      <c r="M20" t="str">
        <f>"21.912514"</f>
        <v>21.912514</v>
      </c>
      <c r="N20" t="s">
        <v>659</v>
      </c>
      <c r="O20" t="s">
        <v>941</v>
      </c>
      <c r="P20" t="s">
        <v>1269</v>
      </c>
      <c r="Q20" t="str">
        <f>"2251030"</f>
        <v>2251030</v>
      </c>
      <c r="R20" t="s">
        <v>32</v>
      </c>
    </row>
    <row r="21" spans="1:18" ht="12.75">
      <c r="A21">
        <v>2</v>
      </c>
      <c r="B21" t="s">
        <v>32</v>
      </c>
      <c r="C21">
        <v>6</v>
      </c>
      <c r="D21" t="s">
        <v>31</v>
      </c>
      <c r="E21" t="s">
        <v>656</v>
      </c>
      <c r="F21" t="str">
        <f>"9220081"</f>
        <v>9220081</v>
      </c>
      <c r="G21" t="s">
        <v>940</v>
      </c>
      <c r="H21">
        <v>2441028506</v>
      </c>
      <c r="I21" t="s">
        <v>135</v>
      </c>
      <c r="J21" t="s">
        <v>681</v>
      </c>
      <c r="K21">
        <v>43100</v>
      </c>
      <c r="L21" t="str">
        <f>"39.392226"</f>
        <v>39.392226</v>
      </c>
      <c r="M21" t="str">
        <f>"21.921493"</f>
        <v>21.921493</v>
      </c>
      <c r="N21" t="s">
        <v>659</v>
      </c>
      <c r="O21" t="s">
        <v>692</v>
      </c>
      <c r="P21" t="s">
        <v>757</v>
      </c>
      <c r="Q21" t="str">
        <f>"2201050"</f>
        <v>2201050</v>
      </c>
      <c r="R21" t="s">
        <v>32</v>
      </c>
    </row>
    <row r="22" spans="1:18" ht="12.75">
      <c r="A22">
        <v>1</v>
      </c>
      <c r="B22" t="s">
        <v>109</v>
      </c>
      <c r="C22">
        <v>1</v>
      </c>
      <c r="D22" t="s">
        <v>31</v>
      </c>
      <c r="E22" t="s">
        <v>656</v>
      </c>
      <c r="F22" t="str">
        <f>"9220032"</f>
        <v>9220032</v>
      </c>
      <c r="G22" t="s">
        <v>1106</v>
      </c>
      <c r="H22">
        <v>2441036309</v>
      </c>
      <c r="I22" t="s">
        <v>140</v>
      </c>
      <c r="J22" t="s">
        <v>949</v>
      </c>
      <c r="K22">
        <v>43100</v>
      </c>
      <c r="L22" t="str">
        <f>"39.323095"</f>
        <v>39.323095</v>
      </c>
      <c r="M22" t="str">
        <f>"21.875534"</f>
        <v>21.875534</v>
      </c>
      <c r="N22" t="s">
        <v>659</v>
      </c>
      <c r="O22" t="s">
        <v>736</v>
      </c>
      <c r="P22" t="s">
        <v>1267</v>
      </c>
      <c r="Q22" t="str">
        <f>"2210012"</f>
        <v>2210012</v>
      </c>
      <c r="R22" t="s">
        <v>109</v>
      </c>
    </row>
    <row r="23" spans="1:18" ht="12.75">
      <c r="A23">
        <v>1</v>
      </c>
      <c r="B23" t="s">
        <v>109</v>
      </c>
      <c r="C23">
        <v>6</v>
      </c>
      <c r="D23" t="s">
        <v>31</v>
      </c>
      <c r="E23" t="s">
        <v>656</v>
      </c>
      <c r="F23" t="str">
        <f>"9220040"</f>
        <v>9220040</v>
      </c>
      <c r="G23" t="s">
        <v>927</v>
      </c>
      <c r="H23">
        <v>2441055281</v>
      </c>
      <c r="I23" t="s">
        <v>151</v>
      </c>
      <c r="J23" t="s">
        <v>666</v>
      </c>
      <c r="K23">
        <v>43100</v>
      </c>
      <c r="L23" t="str">
        <f>"39.339361"</f>
        <v>39.339361</v>
      </c>
      <c r="M23" t="str">
        <f>"21.840524"</f>
        <v>21.840524</v>
      </c>
      <c r="N23" t="s">
        <v>659</v>
      </c>
      <c r="O23" t="s">
        <v>1270</v>
      </c>
      <c r="P23" t="s">
        <v>1267</v>
      </c>
      <c r="Q23" t="str">
        <f>"2210012"</f>
        <v>2210012</v>
      </c>
      <c r="R23" t="s">
        <v>109</v>
      </c>
    </row>
    <row r="24" spans="1:18" ht="12.75">
      <c r="A24">
        <v>3</v>
      </c>
      <c r="B24" t="s">
        <v>109</v>
      </c>
      <c r="C24">
        <v>3</v>
      </c>
      <c r="D24" t="s">
        <v>31</v>
      </c>
      <c r="E24" t="s">
        <v>656</v>
      </c>
      <c r="F24" t="str">
        <f>"9220260"</f>
        <v>9220260</v>
      </c>
      <c r="G24" t="s">
        <v>935</v>
      </c>
      <c r="H24">
        <v>2441061332</v>
      </c>
      <c r="I24" t="s">
        <v>156</v>
      </c>
      <c r="J24" t="s">
        <v>154</v>
      </c>
      <c r="K24">
        <v>43132</v>
      </c>
      <c r="L24" t="str">
        <f>"39.363037"</f>
        <v>39.363037</v>
      </c>
      <c r="M24" t="str">
        <f>"21.973255"</f>
        <v>21.973255</v>
      </c>
      <c r="N24" t="s">
        <v>659</v>
      </c>
      <c r="O24" t="s">
        <v>936</v>
      </c>
      <c r="P24" t="s">
        <v>1267</v>
      </c>
      <c r="Q24" t="str">
        <f>"2201033"</f>
        <v>2201033</v>
      </c>
      <c r="R24" t="s">
        <v>32</v>
      </c>
    </row>
    <row r="25" spans="1:18" ht="12.75">
      <c r="A25">
        <v>11</v>
      </c>
      <c r="B25" t="s">
        <v>180</v>
      </c>
      <c r="C25">
        <v>1</v>
      </c>
      <c r="D25" t="s">
        <v>1271</v>
      </c>
      <c r="E25" t="s">
        <v>656</v>
      </c>
      <c r="F25" t="str">
        <f>"9220033"</f>
        <v>9220033</v>
      </c>
      <c r="G25" t="s">
        <v>1272</v>
      </c>
      <c r="H25">
        <v>2441092300</v>
      </c>
      <c r="I25" t="s">
        <v>721</v>
      </c>
      <c r="J25" t="s">
        <v>722</v>
      </c>
      <c r="K25">
        <v>43067</v>
      </c>
      <c r="L25" t="str">
        <f>"39.331588"</f>
        <v>39.331588</v>
      </c>
      <c r="M25" t="str">
        <f>"21.687021"</f>
        <v>21.687021</v>
      </c>
      <c r="N25" t="s">
        <v>659</v>
      </c>
      <c r="O25" t="s">
        <v>723</v>
      </c>
      <c r="P25" t="s">
        <v>1267</v>
      </c>
      <c r="Q25" t="str">
        <f>"2240063"</f>
        <v>2240063</v>
      </c>
      <c r="R25" t="s">
        <v>60</v>
      </c>
    </row>
    <row r="26" spans="1:18" ht="12.75">
      <c r="A26">
        <v>9</v>
      </c>
      <c r="B26" t="s">
        <v>120</v>
      </c>
      <c r="C26">
        <v>6</v>
      </c>
      <c r="D26" t="s">
        <v>170</v>
      </c>
      <c r="E26" t="s">
        <v>656</v>
      </c>
      <c r="F26" t="str">
        <f>"9220118"</f>
        <v>9220118</v>
      </c>
      <c r="G26" t="s">
        <v>960</v>
      </c>
      <c r="H26">
        <v>2441084214</v>
      </c>
      <c r="I26" t="s">
        <v>189</v>
      </c>
      <c r="J26" t="s">
        <v>726</v>
      </c>
      <c r="K26">
        <v>43061</v>
      </c>
      <c r="L26" t="str">
        <f>"39.484367"</f>
        <v>39.484367</v>
      </c>
      <c r="M26" t="str">
        <f>"21.847179"</f>
        <v>21.847179</v>
      </c>
      <c r="N26" t="s">
        <v>659</v>
      </c>
      <c r="O26" t="s">
        <v>1077</v>
      </c>
      <c r="P26" t="s">
        <v>1267</v>
      </c>
      <c r="Q26" t="str">
        <f>"2211010"</f>
        <v>2211010</v>
      </c>
      <c r="R26" t="s">
        <v>120</v>
      </c>
    </row>
    <row r="27" spans="1:18" ht="12.75">
      <c r="A27">
        <v>10</v>
      </c>
      <c r="B27" t="s">
        <v>18</v>
      </c>
      <c r="C27">
        <v>1</v>
      </c>
      <c r="D27" t="s">
        <v>170</v>
      </c>
      <c r="E27" t="s">
        <v>656</v>
      </c>
      <c r="F27" t="str">
        <f>"9220139"</f>
        <v>9220139</v>
      </c>
      <c r="G27" t="s">
        <v>964</v>
      </c>
      <c r="H27">
        <v>2445061231</v>
      </c>
      <c r="I27" t="s">
        <v>200</v>
      </c>
      <c r="J27" t="s">
        <v>512</v>
      </c>
      <c r="K27">
        <v>43060</v>
      </c>
      <c r="L27" t="str">
        <f>"39.397599"</f>
        <v>39.397599</v>
      </c>
      <c r="M27" t="str">
        <f>"21.599961"</f>
        <v>21.599961</v>
      </c>
      <c r="N27" t="s">
        <v>659</v>
      </c>
      <c r="O27" t="s">
        <v>1241</v>
      </c>
      <c r="P27" t="s">
        <v>1267</v>
      </c>
      <c r="Q27" t="str">
        <f>"2240063"</f>
        <v>2240063</v>
      </c>
      <c r="R27" t="s">
        <v>60</v>
      </c>
    </row>
    <row r="28" spans="1:18" ht="12.75">
      <c r="A28">
        <v>9</v>
      </c>
      <c r="B28" t="s">
        <v>120</v>
      </c>
      <c r="C28">
        <v>6</v>
      </c>
      <c r="D28" t="s">
        <v>170</v>
      </c>
      <c r="E28" t="s">
        <v>656</v>
      </c>
      <c r="F28" t="str">
        <f>"9220196"</f>
        <v>9220196</v>
      </c>
      <c r="G28" t="s">
        <v>962</v>
      </c>
      <c r="H28">
        <v>2441085013</v>
      </c>
      <c r="I28" t="s">
        <v>205</v>
      </c>
      <c r="J28" t="s">
        <v>530</v>
      </c>
      <c r="K28">
        <v>43061</v>
      </c>
      <c r="L28" t="str">
        <f>"39.454687"</f>
        <v>39.454687</v>
      </c>
      <c r="M28" t="str">
        <f>"21.805869"</f>
        <v>21.805869</v>
      </c>
      <c r="N28" t="s">
        <v>659</v>
      </c>
      <c r="O28" t="s">
        <v>1273</v>
      </c>
      <c r="P28" t="s">
        <v>1267</v>
      </c>
      <c r="Q28" t="str">
        <f>"2206010"</f>
        <v>2206010</v>
      </c>
      <c r="R28" t="s">
        <v>120</v>
      </c>
    </row>
    <row r="29" spans="1:18" ht="12.75">
      <c r="A29">
        <v>10</v>
      </c>
      <c r="B29" t="s">
        <v>60</v>
      </c>
      <c r="C29">
        <v>6</v>
      </c>
      <c r="D29" t="s">
        <v>170</v>
      </c>
      <c r="E29" t="s">
        <v>656</v>
      </c>
      <c r="F29" t="str">
        <f>"9220169"</f>
        <v>9220169</v>
      </c>
      <c r="G29" t="s">
        <v>961</v>
      </c>
      <c r="H29">
        <v>2445097478</v>
      </c>
      <c r="I29" t="s">
        <v>211</v>
      </c>
      <c r="J29" t="s">
        <v>731</v>
      </c>
      <c r="K29">
        <v>43060</v>
      </c>
      <c r="L29" t="str">
        <f>"39.424620"</f>
        <v>39.424620</v>
      </c>
      <c r="M29" t="str">
        <f>"21.692966"</f>
        <v>21.692966</v>
      </c>
      <c r="N29" t="s">
        <v>659</v>
      </c>
      <c r="O29" t="s">
        <v>1274</v>
      </c>
      <c r="P29" t="s">
        <v>1267</v>
      </c>
      <c r="Q29" t="str">
        <f>"2203010"</f>
        <v>2203010</v>
      </c>
      <c r="R29" t="s">
        <v>60</v>
      </c>
    </row>
    <row r="30" spans="1:18" ht="12.75">
      <c r="A30">
        <v>10</v>
      </c>
      <c r="B30" t="s">
        <v>60</v>
      </c>
      <c r="C30">
        <v>6</v>
      </c>
      <c r="D30" t="s">
        <v>170</v>
      </c>
      <c r="E30" t="s">
        <v>656</v>
      </c>
      <c r="F30" t="str">
        <f>"9220114"</f>
        <v>9220114</v>
      </c>
      <c r="G30" t="s">
        <v>1108</v>
      </c>
      <c r="H30">
        <v>2445041682</v>
      </c>
      <c r="I30" t="s">
        <v>174</v>
      </c>
      <c r="J30" t="s">
        <v>737</v>
      </c>
      <c r="K30">
        <v>43060</v>
      </c>
      <c r="L30" t="str">
        <f>"39.431866"</f>
        <v>39.431866</v>
      </c>
      <c r="M30" t="str">
        <f>"21.661770"</f>
        <v>21.661770</v>
      </c>
      <c r="N30" t="s">
        <v>659</v>
      </c>
      <c r="O30" t="s">
        <v>732</v>
      </c>
      <c r="P30" t="s">
        <v>1267</v>
      </c>
      <c r="Q30" t="str">
        <f>"2253010"</f>
        <v>2253010</v>
      </c>
      <c r="R30" t="s">
        <v>60</v>
      </c>
    </row>
    <row r="31" spans="1:18" ht="12.75">
      <c r="A31">
        <v>10</v>
      </c>
      <c r="B31" t="s">
        <v>60</v>
      </c>
      <c r="C31">
        <v>6</v>
      </c>
      <c r="D31" t="s">
        <v>170</v>
      </c>
      <c r="E31" t="s">
        <v>656</v>
      </c>
      <c r="F31" t="str">
        <f>"9220115"</f>
        <v>9220115</v>
      </c>
      <c r="G31" t="s">
        <v>966</v>
      </c>
      <c r="H31">
        <v>2445042011</v>
      </c>
      <c r="I31" t="s">
        <v>179</v>
      </c>
      <c r="J31" t="s">
        <v>1059</v>
      </c>
      <c r="K31">
        <v>43060</v>
      </c>
      <c r="L31" t="str">
        <f>"39.423123"</f>
        <v>39.423123</v>
      </c>
      <c r="M31" t="str">
        <f>"21.661341"</f>
        <v>21.661341</v>
      </c>
      <c r="N31" t="s">
        <v>659</v>
      </c>
      <c r="O31" t="s">
        <v>967</v>
      </c>
      <c r="P31" t="s">
        <v>1267</v>
      </c>
      <c r="Q31" t="str">
        <f>"2240063"</f>
        <v>2240063</v>
      </c>
      <c r="R31" t="s">
        <v>60</v>
      </c>
    </row>
    <row r="32" spans="1:18" ht="12.75">
      <c r="A32">
        <v>9</v>
      </c>
      <c r="B32" t="s">
        <v>120</v>
      </c>
      <c r="C32">
        <v>4</v>
      </c>
      <c r="D32" t="s">
        <v>219</v>
      </c>
      <c r="E32" t="s">
        <v>656</v>
      </c>
      <c r="F32" t="str">
        <f>"9220069"</f>
        <v>9220069</v>
      </c>
      <c r="G32" t="s">
        <v>979</v>
      </c>
      <c r="H32">
        <v>2441051526</v>
      </c>
      <c r="I32" t="s">
        <v>246</v>
      </c>
      <c r="J32" t="s">
        <v>243</v>
      </c>
      <c r="K32">
        <v>43061</v>
      </c>
      <c r="L32" t="str">
        <f>"39.463466"</f>
        <v>39.463466</v>
      </c>
      <c r="M32" t="str">
        <f>"21.896810"</f>
        <v>21.896810</v>
      </c>
      <c r="N32" t="s">
        <v>659</v>
      </c>
      <c r="O32" t="s">
        <v>755</v>
      </c>
      <c r="P32" t="s">
        <v>1267</v>
      </c>
      <c r="Q32" t="str">
        <f>"2211010"</f>
        <v>2211010</v>
      </c>
      <c r="R32" t="s">
        <v>120</v>
      </c>
    </row>
    <row r="33" spans="1:18" ht="12.75">
      <c r="A33">
        <v>8</v>
      </c>
      <c r="B33" t="s">
        <v>60</v>
      </c>
      <c r="C33">
        <v>6</v>
      </c>
      <c r="D33" t="s">
        <v>219</v>
      </c>
      <c r="E33" t="s">
        <v>656</v>
      </c>
      <c r="F33" t="str">
        <f>"9220234"</f>
        <v>9220234</v>
      </c>
      <c r="G33" t="s">
        <v>970</v>
      </c>
      <c r="H33">
        <v>2444031233</v>
      </c>
      <c r="I33" t="s">
        <v>257</v>
      </c>
      <c r="J33" t="s">
        <v>745</v>
      </c>
      <c r="K33">
        <v>43062</v>
      </c>
      <c r="L33" t="str">
        <f>"39.453626"</f>
        <v>39.453626</v>
      </c>
      <c r="M33" t="str">
        <f>"22.163983"</f>
        <v>22.163983</v>
      </c>
      <c r="N33" t="s">
        <v>659</v>
      </c>
      <c r="O33" t="s">
        <v>1275</v>
      </c>
      <c r="P33" t="s">
        <v>757</v>
      </c>
      <c r="Q33" t="str">
        <f>"2214010"</f>
        <v>2214010</v>
      </c>
      <c r="R33" t="s">
        <v>60</v>
      </c>
    </row>
    <row r="34" spans="1:18" ht="12.75">
      <c r="A34">
        <v>8</v>
      </c>
      <c r="B34" t="s">
        <v>120</v>
      </c>
      <c r="C34">
        <v>2</v>
      </c>
      <c r="D34" t="s">
        <v>219</v>
      </c>
      <c r="E34" t="s">
        <v>656</v>
      </c>
      <c r="F34" t="str">
        <f>"9220083"</f>
        <v>9220083</v>
      </c>
      <c r="G34" t="s">
        <v>748</v>
      </c>
      <c r="H34">
        <v>2444041390</v>
      </c>
      <c r="I34" t="s">
        <v>240</v>
      </c>
      <c r="J34" t="s">
        <v>238</v>
      </c>
      <c r="K34">
        <v>43200</v>
      </c>
      <c r="L34" t="str">
        <f>"39.494086"</f>
        <v>39.494086</v>
      </c>
      <c r="M34" t="str">
        <f>"22.011429"</f>
        <v>22.011429</v>
      </c>
      <c r="N34" t="s">
        <v>659</v>
      </c>
      <c r="O34" t="s">
        <v>749</v>
      </c>
      <c r="P34" t="s">
        <v>757</v>
      </c>
      <c r="Q34" t="str">
        <f>"2252010"</f>
        <v>2252010</v>
      </c>
      <c r="R34" t="s">
        <v>120</v>
      </c>
    </row>
    <row r="35" spans="1:18" ht="12.75">
      <c r="A35">
        <v>9</v>
      </c>
      <c r="B35" t="s">
        <v>60</v>
      </c>
      <c r="C35">
        <v>2</v>
      </c>
      <c r="D35" t="s">
        <v>219</v>
      </c>
      <c r="E35" t="s">
        <v>656</v>
      </c>
      <c r="F35" t="str">
        <f>"9220091"</f>
        <v>9220091</v>
      </c>
      <c r="G35" t="s">
        <v>1276</v>
      </c>
      <c r="H35">
        <v>2444071253</v>
      </c>
      <c r="I35" t="s">
        <v>264</v>
      </c>
      <c r="J35" t="s">
        <v>559</v>
      </c>
      <c r="K35">
        <v>43061</v>
      </c>
      <c r="L35" t="str">
        <f>"39.529558"</f>
        <v>39.529558</v>
      </c>
      <c r="M35" t="str">
        <f>"21.996383"</f>
        <v>21.996383</v>
      </c>
      <c r="N35" t="s">
        <v>659</v>
      </c>
      <c r="O35" t="s">
        <v>1277</v>
      </c>
      <c r="P35" t="s">
        <v>1267</v>
      </c>
      <c r="Q35" t="str">
        <f>"2261010"</f>
        <v>2261010</v>
      </c>
      <c r="R35" t="s">
        <v>120</v>
      </c>
    </row>
    <row r="36" spans="1:18" ht="12.75">
      <c r="A36">
        <v>8</v>
      </c>
      <c r="B36" t="s">
        <v>120</v>
      </c>
      <c r="C36">
        <v>7</v>
      </c>
      <c r="D36" t="s">
        <v>219</v>
      </c>
      <c r="E36" t="s">
        <v>656</v>
      </c>
      <c r="F36" t="str">
        <f>"9220097"</f>
        <v>9220097</v>
      </c>
      <c r="G36" t="s">
        <v>969</v>
      </c>
      <c r="H36">
        <v>2444022282</v>
      </c>
      <c r="I36" t="s">
        <v>224</v>
      </c>
      <c r="J36" t="s">
        <v>742</v>
      </c>
      <c r="K36">
        <v>43200</v>
      </c>
      <c r="L36" t="str">
        <f>"39.468485"</f>
        <v>39.468485</v>
      </c>
      <c r="M36" t="str">
        <f>"22.082751"</f>
        <v>22.082751</v>
      </c>
      <c r="N36" t="s">
        <v>659</v>
      </c>
      <c r="O36" t="s">
        <v>743</v>
      </c>
      <c r="P36" t="s">
        <v>757</v>
      </c>
      <c r="Q36" t="str">
        <f>"2240062"</f>
        <v>2240062</v>
      </c>
      <c r="R36" t="s">
        <v>120</v>
      </c>
    </row>
    <row r="37" spans="1:18" ht="12.75">
      <c r="A37">
        <v>8</v>
      </c>
      <c r="B37" t="s">
        <v>120</v>
      </c>
      <c r="C37">
        <v>6</v>
      </c>
      <c r="D37" t="s">
        <v>219</v>
      </c>
      <c r="E37" t="s">
        <v>656</v>
      </c>
      <c r="F37" t="str">
        <f>"9220098"</f>
        <v>9220098</v>
      </c>
      <c r="G37" t="s">
        <v>974</v>
      </c>
      <c r="H37">
        <v>2444022150</v>
      </c>
      <c r="I37" t="s">
        <v>230</v>
      </c>
      <c r="J37" t="s">
        <v>1061</v>
      </c>
      <c r="K37">
        <v>43200</v>
      </c>
      <c r="L37" t="str">
        <f>"39.463671"</f>
        <v>39.463671</v>
      </c>
      <c r="M37" t="str">
        <f>"22.075917"</f>
        <v>22.075917</v>
      </c>
      <c r="N37" t="s">
        <v>659</v>
      </c>
      <c r="O37" t="s">
        <v>751</v>
      </c>
      <c r="P37" t="s">
        <v>757</v>
      </c>
      <c r="Q37" t="str">
        <f>"2240062"</f>
        <v>2240062</v>
      </c>
      <c r="R37" t="s">
        <v>120</v>
      </c>
    </row>
    <row r="38" spans="1:18" ht="12.75">
      <c r="A38">
        <v>8</v>
      </c>
      <c r="B38" t="s">
        <v>120</v>
      </c>
      <c r="C38">
        <v>6</v>
      </c>
      <c r="D38" t="s">
        <v>219</v>
      </c>
      <c r="E38" t="s">
        <v>656</v>
      </c>
      <c r="F38" t="str">
        <f>"9220099"</f>
        <v>9220099</v>
      </c>
      <c r="G38" t="s">
        <v>1062</v>
      </c>
      <c r="H38">
        <v>2444022792</v>
      </c>
      <c r="I38" t="s">
        <v>235</v>
      </c>
      <c r="J38" t="s">
        <v>752</v>
      </c>
      <c r="K38">
        <v>43200</v>
      </c>
      <c r="L38" t="str">
        <f>"39.472609"</f>
        <v>39.472609</v>
      </c>
      <c r="M38" t="str">
        <f>"22.091027"</f>
        <v>22.091027</v>
      </c>
      <c r="N38" t="s">
        <v>659</v>
      </c>
      <c r="O38" t="s">
        <v>977</v>
      </c>
      <c r="P38" t="s">
        <v>757</v>
      </c>
      <c r="Q38" t="str">
        <f>"2240062"</f>
        <v>2240062</v>
      </c>
      <c r="R38" t="s">
        <v>120</v>
      </c>
    </row>
    <row r="39" spans="1:18" ht="12.75">
      <c r="A39">
        <v>9</v>
      </c>
      <c r="B39" t="s">
        <v>120</v>
      </c>
      <c r="C39">
        <v>6</v>
      </c>
      <c r="D39" t="s">
        <v>219</v>
      </c>
      <c r="E39" t="s">
        <v>656</v>
      </c>
      <c r="F39" t="str">
        <f>"9220102"</f>
        <v>9220102</v>
      </c>
      <c r="G39" t="s">
        <v>980</v>
      </c>
      <c r="H39">
        <v>2441051448</v>
      </c>
      <c r="I39" t="s">
        <v>271</v>
      </c>
      <c r="J39" t="s">
        <v>756</v>
      </c>
      <c r="K39">
        <v>43070</v>
      </c>
      <c r="L39" t="str">
        <f>"39.490678"</f>
        <v>39.490678</v>
      </c>
      <c r="M39" t="str">
        <f>"21.900911"</f>
        <v>21.900911</v>
      </c>
      <c r="N39" t="s">
        <v>659</v>
      </c>
      <c r="O39" t="s">
        <v>1278</v>
      </c>
      <c r="P39" t="s">
        <v>1267</v>
      </c>
      <c r="Q39" t="str">
        <f>"2261010"</f>
        <v>2261010</v>
      </c>
      <c r="R39" t="s">
        <v>120</v>
      </c>
    </row>
    <row r="40" spans="1:18" ht="12.75">
      <c r="A40">
        <v>8</v>
      </c>
      <c r="B40" t="s">
        <v>60</v>
      </c>
      <c r="C40">
        <v>4</v>
      </c>
      <c r="D40" t="s">
        <v>219</v>
      </c>
      <c r="E40" t="s">
        <v>656</v>
      </c>
      <c r="F40" t="str">
        <f>"9220267"</f>
        <v>9220267</v>
      </c>
      <c r="G40" t="s">
        <v>978</v>
      </c>
      <c r="H40">
        <v>2444031100</v>
      </c>
      <c r="I40" t="s">
        <v>1279</v>
      </c>
      <c r="J40" t="s">
        <v>274</v>
      </c>
      <c r="K40">
        <v>43062</v>
      </c>
      <c r="L40" t="str">
        <f>"39.427589"</f>
        <v>39.427589</v>
      </c>
      <c r="M40" t="str">
        <f>"22.190981"</f>
        <v>22.190981</v>
      </c>
      <c r="N40" t="s">
        <v>659</v>
      </c>
      <c r="O40" t="s">
        <v>1280</v>
      </c>
      <c r="P40" t="s">
        <v>757</v>
      </c>
      <c r="Q40" t="str">
        <f>"2214010"</f>
        <v>2214010</v>
      </c>
      <c r="R40" t="s">
        <v>60</v>
      </c>
    </row>
    <row r="41" spans="1:18" ht="12.75">
      <c r="A41">
        <v>7</v>
      </c>
      <c r="B41" t="s">
        <v>60</v>
      </c>
      <c r="C41">
        <v>2</v>
      </c>
      <c r="D41" t="s">
        <v>278</v>
      </c>
      <c r="E41" t="s">
        <v>656</v>
      </c>
      <c r="F41" t="str">
        <f>"9220218"</f>
        <v>9220218</v>
      </c>
      <c r="G41" t="s">
        <v>1281</v>
      </c>
      <c r="H41">
        <v>2443309015</v>
      </c>
      <c r="I41" t="s">
        <v>301</v>
      </c>
      <c r="J41" t="s">
        <v>772</v>
      </c>
      <c r="K41">
        <v>43063</v>
      </c>
      <c r="L41" t="str">
        <f>"39.190111"</f>
        <v>39.190111</v>
      </c>
      <c r="M41" t="str">
        <f>"22.092456"</f>
        <v>22.092456</v>
      </c>
      <c r="N41" t="s">
        <v>659</v>
      </c>
      <c r="O41" t="s">
        <v>725</v>
      </c>
      <c r="P41" t="s">
        <v>757</v>
      </c>
      <c r="Q41" t="str">
        <f>"2257010"</f>
        <v>2257010</v>
      </c>
      <c r="R41" t="s">
        <v>60</v>
      </c>
    </row>
    <row r="42" spans="1:18" ht="12.75">
      <c r="A42">
        <v>7</v>
      </c>
      <c r="B42" t="s">
        <v>109</v>
      </c>
      <c r="C42">
        <v>6</v>
      </c>
      <c r="D42" t="s">
        <v>278</v>
      </c>
      <c r="E42" t="s">
        <v>656</v>
      </c>
      <c r="F42" t="str">
        <f>"9220024"</f>
        <v>9220024</v>
      </c>
      <c r="G42" t="s">
        <v>984</v>
      </c>
      <c r="H42">
        <v>2443309006</v>
      </c>
      <c r="I42" t="s">
        <v>307</v>
      </c>
      <c r="J42" t="s">
        <v>903</v>
      </c>
      <c r="K42">
        <v>43300</v>
      </c>
      <c r="L42" t="str">
        <f>"39.335673"</f>
        <v>39.335673</v>
      </c>
      <c r="M42" t="str">
        <f>"22.012872"</f>
        <v>22.012872</v>
      </c>
      <c r="N42" t="s">
        <v>659</v>
      </c>
      <c r="O42" t="s">
        <v>939</v>
      </c>
      <c r="P42" t="s">
        <v>757</v>
      </c>
      <c r="Q42" t="str">
        <f>"2201033"</f>
        <v>2201033</v>
      </c>
      <c r="R42" t="s">
        <v>32</v>
      </c>
    </row>
    <row r="43" spans="1:18" ht="12.75">
      <c r="A43">
        <v>7</v>
      </c>
      <c r="B43" t="s">
        <v>120</v>
      </c>
      <c r="C43">
        <v>1</v>
      </c>
      <c r="D43" t="s">
        <v>278</v>
      </c>
      <c r="E43" t="s">
        <v>656</v>
      </c>
      <c r="F43" t="str">
        <f>"9220030"</f>
        <v>9220030</v>
      </c>
      <c r="G43" t="s">
        <v>982</v>
      </c>
      <c r="H43">
        <v>2443051358</v>
      </c>
      <c r="I43" t="s">
        <v>312</v>
      </c>
      <c r="J43" t="s">
        <v>775</v>
      </c>
      <c r="K43">
        <v>43300</v>
      </c>
      <c r="L43" t="str">
        <f>"39.207398"</f>
        <v>39.207398</v>
      </c>
      <c r="M43" t="str">
        <f>"22.042552"</f>
        <v>22.042552</v>
      </c>
      <c r="N43" t="s">
        <v>659</v>
      </c>
      <c r="O43" t="s">
        <v>1282</v>
      </c>
      <c r="P43" t="s">
        <v>757</v>
      </c>
      <c r="Q43" t="str">
        <f>"2213010"</f>
        <v>2213010</v>
      </c>
      <c r="R43" t="s">
        <v>120</v>
      </c>
    </row>
    <row r="44" spans="1:18" ht="12.75">
      <c r="A44">
        <v>6</v>
      </c>
      <c r="B44" t="s">
        <v>60</v>
      </c>
      <c r="C44">
        <v>4</v>
      </c>
      <c r="D44" t="s">
        <v>278</v>
      </c>
      <c r="E44" t="s">
        <v>656</v>
      </c>
      <c r="F44" t="str">
        <f>"9220240"</f>
        <v>9220240</v>
      </c>
      <c r="G44" t="s">
        <v>989</v>
      </c>
      <c r="H44">
        <v>2443096318</v>
      </c>
      <c r="I44" t="s">
        <v>317</v>
      </c>
      <c r="J44" t="s">
        <v>769</v>
      </c>
      <c r="K44">
        <v>43300</v>
      </c>
      <c r="L44" t="str">
        <f>"39.371113"</f>
        <v>39.371113</v>
      </c>
      <c r="M44" t="str">
        <f>"22.141135"</f>
        <v>22.141135</v>
      </c>
      <c r="N44" t="s">
        <v>659</v>
      </c>
      <c r="O44" t="s">
        <v>990</v>
      </c>
      <c r="P44" t="s">
        <v>1267</v>
      </c>
      <c r="Q44" t="str">
        <f>"2214010"</f>
        <v>2214010</v>
      </c>
      <c r="R44" t="s">
        <v>60</v>
      </c>
    </row>
    <row r="45" spans="1:18" ht="12.75">
      <c r="A45">
        <v>7</v>
      </c>
      <c r="B45" t="s">
        <v>60</v>
      </c>
      <c r="C45">
        <v>6</v>
      </c>
      <c r="D45" t="s">
        <v>278</v>
      </c>
      <c r="E45" t="s">
        <v>656</v>
      </c>
      <c r="F45" t="str">
        <f>"9220242"</f>
        <v>9220242</v>
      </c>
      <c r="G45" t="s">
        <v>991</v>
      </c>
      <c r="H45">
        <v>2443031234</v>
      </c>
      <c r="I45" t="s">
        <v>322</v>
      </c>
      <c r="J45" t="s">
        <v>782</v>
      </c>
      <c r="K45">
        <v>43063</v>
      </c>
      <c r="L45" t="str">
        <f>"39.184282"</f>
        <v>39.184282</v>
      </c>
      <c r="M45" t="str">
        <f>"22.129590"</f>
        <v>22.129590</v>
      </c>
      <c r="N45" t="s">
        <v>659</v>
      </c>
      <c r="O45" t="s">
        <v>1283</v>
      </c>
      <c r="P45" t="s">
        <v>757</v>
      </c>
      <c r="Q45" t="str">
        <f>"2207010"</f>
        <v>2207010</v>
      </c>
      <c r="R45" t="s">
        <v>60</v>
      </c>
    </row>
    <row r="46" spans="1:18" ht="12.75">
      <c r="A46">
        <v>6</v>
      </c>
      <c r="B46" t="s">
        <v>120</v>
      </c>
      <c r="C46">
        <v>5</v>
      </c>
      <c r="D46" t="s">
        <v>278</v>
      </c>
      <c r="E46" t="s">
        <v>656</v>
      </c>
      <c r="F46" t="str">
        <f>"9220248"</f>
        <v>9220248</v>
      </c>
      <c r="G46" t="s">
        <v>1284</v>
      </c>
      <c r="H46">
        <v>2443041235</v>
      </c>
      <c r="I46" t="s">
        <v>1285</v>
      </c>
      <c r="J46" t="s">
        <v>759</v>
      </c>
      <c r="K46">
        <v>43300</v>
      </c>
      <c r="L46" t="str">
        <f>"39.393831"</f>
        <v>39.393831</v>
      </c>
      <c r="M46" t="str">
        <f>"22.074847"</f>
        <v>22.074847</v>
      </c>
      <c r="N46" t="s">
        <v>659</v>
      </c>
      <c r="O46" t="s">
        <v>1064</v>
      </c>
      <c r="P46" t="s">
        <v>1267</v>
      </c>
      <c r="Q46" t="str">
        <f>"2204030"</f>
        <v>2204030</v>
      </c>
      <c r="R46" t="s">
        <v>120</v>
      </c>
    </row>
    <row r="47" spans="1:18" ht="12.75">
      <c r="A47">
        <v>7</v>
      </c>
      <c r="B47" t="s">
        <v>1065</v>
      </c>
      <c r="C47">
        <v>1</v>
      </c>
      <c r="D47" t="s">
        <v>278</v>
      </c>
      <c r="E47" t="s">
        <v>656</v>
      </c>
      <c r="F47" t="str">
        <f>"9220259"</f>
        <v>9220259</v>
      </c>
      <c r="G47" t="s">
        <v>292</v>
      </c>
      <c r="H47">
        <v>2443071236</v>
      </c>
      <c r="I47" t="s">
        <v>295</v>
      </c>
      <c r="J47" t="s">
        <v>779</v>
      </c>
      <c r="K47">
        <v>43068</v>
      </c>
      <c r="L47" t="str">
        <f>"39.062343"</f>
        <v>39.062343</v>
      </c>
      <c r="M47" t="str">
        <f>"21.978838"</f>
        <v>21.978838</v>
      </c>
      <c r="N47" t="s">
        <v>658</v>
      </c>
      <c r="O47" t="s">
        <v>1066</v>
      </c>
      <c r="P47" t="s">
        <v>757</v>
      </c>
      <c r="Q47" t="str">
        <f>"2213010"</f>
        <v>2213010</v>
      </c>
      <c r="R47" t="s">
        <v>120</v>
      </c>
    </row>
    <row r="48" spans="1:18" ht="12.75">
      <c r="A48">
        <v>6</v>
      </c>
      <c r="B48" t="s">
        <v>120</v>
      </c>
      <c r="C48">
        <v>6</v>
      </c>
      <c r="D48" t="s">
        <v>278</v>
      </c>
      <c r="E48" t="s">
        <v>656</v>
      </c>
      <c r="F48" t="str">
        <f>"9220209"</f>
        <v>9220209</v>
      </c>
      <c r="G48" t="s">
        <v>983</v>
      </c>
      <c r="H48">
        <v>2443022373</v>
      </c>
      <c r="I48" t="s">
        <v>281</v>
      </c>
      <c r="J48" t="s">
        <v>761</v>
      </c>
      <c r="K48">
        <v>43300</v>
      </c>
      <c r="L48" t="str">
        <f>"39.333199"</f>
        <v>39.333199</v>
      </c>
      <c r="M48" t="str">
        <f>"22.102480"</f>
        <v>22.102480</v>
      </c>
      <c r="N48" t="s">
        <v>659</v>
      </c>
      <c r="O48" t="s">
        <v>762</v>
      </c>
      <c r="P48" t="s">
        <v>1267</v>
      </c>
      <c r="Q48" t="str">
        <f>"2254010"</f>
        <v>2254010</v>
      </c>
      <c r="R48" t="s">
        <v>120</v>
      </c>
    </row>
    <row r="49" spans="1:18" ht="12.75">
      <c r="A49">
        <v>6</v>
      </c>
      <c r="B49" t="s">
        <v>120</v>
      </c>
      <c r="C49">
        <v>12</v>
      </c>
      <c r="D49" t="s">
        <v>278</v>
      </c>
      <c r="E49" t="s">
        <v>656</v>
      </c>
      <c r="F49" t="str">
        <f>"9220211"</f>
        <v>9220211</v>
      </c>
      <c r="G49" t="s">
        <v>985</v>
      </c>
      <c r="H49">
        <v>2443022450</v>
      </c>
      <c r="I49" t="s">
        <v>286</v>
      </c>
      <c r="J49" t="s">
        <v>763</v>
      </c>
      <c r="K49">
        <v>43300</v>
      </c>
      <c r="L49" t="str">
        <f>"39.337029"</f>
        <v>39.337029</v>
      </c>
      <c r="M49" t="str">
        <f>"22.092405"</f>
        <v>22.092405</v>
      </c>
      <c r="N49" t="s">
        <v>659</v>
      </c>
      <c r="O49" t="s">
        <v>693</v>
      </c>
      <c r="P49" t="s">
        <v>1267</v>
      </c>
      <c r="Q49" t="str">
        <f>"2240061"</f>
        <v>2240061</v>
      </c>
      <c r="R49" t="s">
        <v>120</v>
      </c>
    </row>
    <row r="50" spans="1:18" ht="12.75">
      <c r="A50">
        <v>6</v>
      </c>
      <c r="B50" t="s">
        <v>120</v>
      </c>
      <c r="C50">
        <v>12</v>
      </c>
      <c r="D50" t="s">
        <v>278</v>
      </c>
      <c r="E50" t="s">
        <v>656</v>
      </c>
      <c r="F50" t="str">
        <f>"9220359"</f>
        <v>9220359</v>
      </c>
      <c r="G50" t="s">
        <v>987</v>
      </c>
      <c r="H50">
        <v>2443024154</v>
      </c>
      <c r="I50" t="s">
        <v>290</v>
      </c>
      <c r="J50" t="s">
        <v>766</v>
      </c>
      <c r="K50">
        <v>43300</v>
      </c>
      <c r="L50" t="str">
        <f>"39.327769"</f>
        <v>39.327769</v>
      </c>
      <c r="M50" t="str">
        <f>"22.099848"</f>
        <v>22.099848</v>
      </c>
      <c r="N50" t="s">
        <v>659</v>
      </c>
      <c r="O50" t="s">
        <v>1286</v>
      </c>
      <c r="P50" t="s">
        <v>1267</v>
      </c>
      <c r="Q50" t="str">
        <f>"2241001"</f>
        <v>2241001</v>
      </c>
      <c r="R50" t="s">
        <v>120</v>
      </c>
    </row>
    <row r="51" spans="1:18" s="54" customFormat="1" ht="13.5" customHeight="1">
      <c r="A51" s="152" t="s">
        <v>335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1:16" ht="12.75">
      <c r="A52">
        <v>4</v>
      </c>
      <c r="B52" t="s">
        <v>1052</v>
      </c>
      <c r="C52">
        <v>1</v>
      </c>
      <c r="D52" t="s">
        <v>9</v>
      </c>
      <c r="E52" t="s">
        <v>792</v>
      </c>
      <c r="F52" t="str">
        <f>"9520756"</f>
        <v>9520756</v>
      </c>
      <c r="G52" t="s">
        <v>1096</v>
      </c>
      <c r="H52">
        <v>2445031059</v>
      </c>
      <c r="I52" t="s">
        <v>638</v>
      </c>
      <c r="J52" t="s">
        <v>663</v>
      </c>
      <c r="K52">
        <v>43066</v>
      </c>
      <c r="L52" t="str">
        <f>"39.193264"</f>
        <v>39.193264</v>
      </c>
      <c r="M52" t="str">
        <f>"21.415420"</f>
        <v>21.415420</v>
      </c>
      <c r="N52" t="s">
        <v>658</v>
      </c>
      <c r="O52" t="s">
        <v>1287</v>
      </c>
      <c r="P52" t="s">
        <v>1288</v>
      </c>
    </row>
    <row r="53" spans="1:18" ht="12.75">
      <c r="A53">
        <v>2</v>
      </c>
      <c r="B53" t="s">
        <v>109</v>
      </c>
      <c r="C53">
        <v>1</v>
      </c>
      <c r="D53" t="s">
        <v>31</v>
      </c>
      <c r="E53" t="s">
        <v>792</v>
      </c>
      <c r="F53" t="str">
        <f>"9220214"</f>
        <v>9220214</v>
      </c>
      <c r="G53" t="s">
        <v>1019</v>
      </c>
      <c r="H53">
        <v>2441062176</v>
      </c>
      <c r="I53" t="s">
        <v>464</v>
      </c>
      <c r="J53" t="s">
        <v>859</v>
      </c>
      <c r="K53">
        <v>43100</v>
      </c>
      <c r="L53" t="str">
        <f>"39.369631"</f>
        <v>39.369631</v>
      </c>
      <c r="M53" t="str">
        <f>"22.005787"</f>
        <v>22.005787</v>
      </c>
      <c r="N53" t="s">
        <v>659</v>
      </c>
      <c r="O53" t="s">
        <v>860</v>
      </c>
      <c r="P53" t="s">
        <v>1288</v>
      </c>
      <c r="Q53" t="str">
        <f>"2201033"</f>
        <v>2201033</v>
      </c>
      <c r="R53" t="s">
        <v>32</v>
      </c>
    </row>
    <row r="54" spans="1:18" ht="12.75">
      <c r="A54">
        <v>1</v>
      </c>
      <c r="B54" t="s">
        <v>109</v>
      </c>
      <c r="C54">
        <v>2</v>
      </c>
      <c r="D54" t="s">
        <v>31</v>
      </c>
      <c r="E54" t="s">
        <v>792</v>
      </c>
      <c r="F54" t="str">
        <f>"9220071"</f>
        <v>9220071</v>
      </c>
      <c r="G54" t="s">
        <v>1001</v>
      </c>
      <c r="H54">
        <v>2441029126</v>
      </c>
      <c r="I54" t="s">
        <v>468</v>
      </c>
      <c r="J54" t="s">
        <v>706</v>
      </c>
      <c r="K54">
        <v>43100</v>
      </c>
      <c r="L54" t="str">
        <f>"39.403214"</f>
        <v>39.403214</v>
      </c>
      <c r="M54" t="str">
        <f>"21.897846"</f>
        <v>21.897846</v>
      </c>
      <c r="N54" t="s">
        <v>659</v>
      </c>
      <c r="O54" t="s">
        <v>1244</v>
      </c>
      <c r="P54" t="s">
        <v>1288</v>
      </c>
      <c r="Q54" t="str">
        <f>"2201050"</f>
        <v>2201050</v>
      </c>
      <c r="R54" t="s">
        <v>32</v>
      </c>
    </row>
    <row r="55" spans="1:18" ht="12.75">
      <c r="A55">
        <v>2</v>
      </c>
      <c r="B55" t="s">
        <v>109</v>
      </c>
      <c r="C55">
        <v>2</v>
      </c>
      <c r="D55" t="s">
        <v>31</v>
      </c>
      <c r="E55" t="s">
        <v>792</v>
      </c>
      <c r="F55" t="str">
        <f>"9220287"</f>
        <v>9220287</v>
      </c>
      <c r="G55" t="s">
        <v>995</v>
      </c>
      <c r="H55">
        <v>2441081555</v>
      </c>
      <c r="I55" t="s">
        <v>472</v>
      </c>
      <c r="J55" t="s">
        <v>850</v>
      </c>
      <c r="K55">
        <v>43100</v>
      </c>
      <c r="L55" t="str">
        <f>"39.280884"</f>
        <v>39.280884</v>
      </c>
      <c r="M55" t="str">
        <f>"21.903550"</f>
        <v>21.903550</v>
      </c>
      <c r="N55" t="s">
        <v>659</v>
      </c>
      <c r="O55" t="s">
        <v>851</v>
      </c>
      <c r="P55" t="s">
        <v>1288</v>
      </c>
      <c r="Q55" t="str">
        <f>"2210012"</f>
        <v>2210012</v>
      </c>
      <c r="R55" t="s">
        <v>109</v>
      </c>
    </row>
    <row r="56" spans="1:18" ht="12.75">
      <c r="A56">
        <v>2</v>
      </c>
      <c r="B56" t="s">
        <v>109</v>
      </c>
      <c r="C56">
        <v>1</v>
      </c>
      <c r="D56" t="s">
        <v>31</v>
      </c>
      <c r="E56" t="s">
        <v>792</v>
      </c>
      <c r="F56" t="str">
        <f>"9220021"</f>
        <v>9220021</v>
      </c>
      <c r="G56" t="s">
        <v>997</v>
      </c>
      <c r="H56">
        <v>2441088083</v>
      </c>
      <c r="I56" t="s">
        <v>476</v>
      </c>
      <c r="J56" t="s">
        <v>715</v>
      </c>
      <c r="K56">
        <v>43100</v>
      </c>
      <c r="L56" t="str">
        <f>"39.278165"</f>
        <v>39.278165</v>
      </c>
      <c r="M56" t="str">
        <f>"21.962427"</f>
        <v>21.962427</v>
      </c>
      <c r="N56" t="s">
        <v>659</v>
      </c>
      <c r="O56" t="s">
        <v>854</v>
      </c>
      <c r="P56" t="s">
        <v>1288</v>
      </c>
      <c r="Q56" t="str">
        <f>"2201033"</f>
        <v>2201033</v>
      </c>
      <c r="R56" t="s">
        <v>32</v>
      </c>
    </row>
    <row r="57" spans="1:18" ht="12.75">
      <c r="A57">
        <v>1</v>
      </c>
      <c r="B57" t="s">
        <v>32</v>
      </c>
      <c r="C57">
        <v>3</v>
      </c>
      <c r="D57" t="s">
        <v>31</v>
      </c>
      <c r="E57" t="s">
        <v>792</v>
      </c>
      <c r="F57" t="str">
        <f>"9220329"</f>
        <v>9220329</v>
      </c>
      <c r="G57" t="s">
        <v>996</v>
      </c>
      <c r="H57">
        <v>2441020746</v>
      </c>
      <c r="I57" t="s">
        <v>340</v>
      </c>
      <c r="J57" t="s">
        <v>713</v>
      </c>
      <c r="K57">
        <v>43100</v>
      </c>
      <c r="L57" t="str">
        <f>"39.357531"</f>
        <v>39.357531</v>
      </c>
      <c r="M57" t="str">
        <f>"21.926493"</f>
        <v>21.926493</v>
      </c>
      <c r="N57" t="s">
        <v>659</v>
      </c>
      <c r="O57" t="s">
        <v>796</v>
      </c>
      <c r="P57" t="s">
        <v>1288</v>
      </c>
      <c r="Q57" t="str">
        <f>"2201031"</f>
        <v>2201031</v>
      </c>
      <c r="R57" t="s">
        <v>32</v>
      </c>
    </row>
    <row r="58" spans="1:18" ht="12.75">
      <c r="A58">
        <v>1</v>
      </c>
      <c r="B58" t="s">
        <v>32</v>
      </c>
      <c r="C58">
        <v>1</v>
      </c>
      <c r="D58" t="s">
        <v>31</v>
      </c>
      <c r="E58" t="s">
        <v>792</v>
      </c>
      <c r="F58" t="str">
        <f>"9220330"</f>
        <v>9220330</v>
      </c>
      <c r="G58" t="s">
        <v>1015</v>
      </c>
      <c r="H58">
        <v>2441028078</v>
      </c>
      <c r="I58" t="s">
        <v>343</v>
      </c>
      <c r="J58" t="s">
        <v>832</v>
      </c>
      <c r="K58">
        <v>43100</v>
      </c>
      <c r="L58" t="str">
        <f>"39.375801"</f>
        <v>39.375801</v>
      </c>
      <c r="M58" t="str">
        <f>"21.930574"</f>
        <v>21.930574</v>
      </c>
      <c r="N58" t="s">
        <v>659</v>
      </c>
      <c r="O58" t="s">
        <v>1289</v>
      </c>
      <c r="P58" t="s">
        <v>1288</v>
      </c>
      <c r="Q58" t="str">
        <f>"2201033"</f>
        <v>2201033</v>
      </c>
      <c r="R58" t="s">
        <v>32</v>
      </c>
    </row>
    <row r="59" spans="1:18" ht="12.75">
      <c r="A59">
        <v>1</v>
      </c>
      <c r="B59" t="s">
        <v>32</v>
      </c>
      <c r="C59">
        <v>4</v>
      </c>
      <c r="D59" t="s">
        <v>31</v>
      </c>
      <c r="E59" t="s">
        <v>792</v>
      </c>
      <c r="F59" t="str">
        <f>"9220336"</f>
        <v>9220336</v>
      </c>
      <c r="G59" t="s">
        <v>1290</v>
      </c>
      <c r="H59">
        <v>2441026719</v>
      </c>
      <c r="I59" t="s">
        <v>352</v>
      </c>
      <c r="J59" t="s">
        <v>813</v>
      </c>
      <c r="K59">
        <v>43100</v>
      </c>
      <c r="L59" t="str">
        <f>"39.365974"</f>
        <v>39.365974</v>
      </c>
      <c r="M59" t="str">
        <f>"21.926365"</f>
        <v>21.926365</v>
      </c>
      <c r="N59" t="s">
        <v>659</v>
      </c>
      <c r="O59" t="s">
        <v>1291</v>
      </c>
      <c r="P59" t="s">
        <v>1288</v>
      </c>
      <c r="Q59" t="str">
        <f>"2201038"</f>
        <v>2201038</v>
      </c>
      <c r="R59" t="s">
        <v>32</v>
      </c>
    </row>
    <row r="60" spans="1:18" ht="12.75">
      <c r="A60">
        <v>1</v>
      </c>
      <c r="B60" t="s">
        <v>32</v>
      </c>
      <c r="C60">
        <v>5</v>
      </c>
      <c r="D60" t="s">
        <v>31</v>
      </c>
      <c r="E60" t="s">
        <v>792</v>
      </c>
      <c r="F60" t="str">
        <f>"9220272"</f>
        <v>9220272</v>
      </c>
      <c r="G60" t="s">
        <v>841</v>
      </c>
      <c r="H60">
        <v>2441041660</v>
      </c>
      <c r="I60" t="s">
        <v>367</v>
      </c>
      <c r="J60" t="s">
        <v>673</v>
      </c>
      <c r="K60">
        <v>43100</v>
      </c>
      <c r="L60" t="str">
        <f>"39.363198"</f>
        <v>39.363198</v>
      </c>
      <c r="M60" t="str">
        <f>"21.915024"</f>
        <v>21.915024</v>
      </c>
      <c r="N60" t="s">
        <v>659</v>
      </c>
      <c r="O60" t="s">
        <v>1247</v>
      </c>
      <c r="P60" t="s">
        <v>1288</v>
      </c>
      <c r="Q60" t="str">
        <f>"2201038"</f>
        <v>2201038</v>
      </c>
      <c r="R60" t="s">
        <v>32</v>
      </c>
    </row>
    <row r="61" spans="1:18" ht="12.75">
      <c r="A61">
        <v>1</v>
      </c>
      <c r="B61" t="s">
        <v>32</v>
      </c>
      <c r="C61">
        <v>2</v>
      </c>
      <c r="D61" t="s">
        <v>31</v>
      </c>
      <c r="E61" t="s">
        <v>792</v>
      </c>
      <c r="F61" t="str">
        <f>"9220368"</f>
        <v>9220368</v>
      </c>
      <c r="G61" t="s">
        <v>1012</v>
      </c>
      <c r="H61">
        <v>2441023030</v>
      </c>
      <c r="I61" t="s">
        <v>381</v>
      </c>
      <c r="J61" t="s">
        <v>1014</v>
      </c>
      <c r="K61">
        <v>43100</v>
      </c>
      <c r="L61" t="str">
        <f>"39.369879"</f>
        <v>39.369879</v>
      </c>
      <c r="M61" t="str">
        <f>"21.913697"</f>
        <v>21.913697</v>
      </c>
      <c r="N61" t="s">
        <v>659</v>
      </c>
      <c r="O61" t="s">
        <v>921</v>
      </c>
      <c r="P61" t="s">
        <v>1288</v>
      </c>
      <c r="Q61" t="str">
        <f>"2201033"</f>
        <v>2201033</v>
      </c>
      <c r="R61" t="s">
        <v>32</v>
      </c>
    </row>
    <row r="62" spans="1:18" ht="12.75">
      <c r="A62">
        <v>1</v>
      </c>
      <c r="B62" t="s">
        <v>32</v>
      </c>
      <c r="C62">
        <v>1</v>
      </c>
      <c r="D62" t="s">
        <v>31</v>
      </c>
      <c r="E62" t="s">
        <v>792</v>
      </c>
      <c r="F62" t="str">
        <f>"9220380"</f>
        <v>9220380</v>
      </c>
      <c r="G62" t="s">
        <v>999</v>
      </c>
      <c r="H62">
        <v>2441020892</v>
      </c>
      <c r="I62" t="s">
        <v>388</v>
      </c>
      <c r="J62" t="s">
        <v>800</v>
      </c>
      <c r="K62">
        <v>43100</v>
      </c>
      <c r="L62" t="str">
        <f>"39.354475"</f>
        <v>39.354475</v>
      </c>
      <c r="M62" t="str">
        <f>"21.918257"</f>
        <v>21.918257</v>
      </c>
      <c r="N62" t="s">
        <v>659</v>
      </c>
      <c r="O62" t="s">
        <v>808</v>
      </c>
      <c r="P62" t="s">
        <v>1288</v>
      </c>
      <c r="Q62" t="str">
        <f>"2251030"</f>
        <v>2251030</v>
      </c>
      <c r="R62" t="s">
        <v>32</v>
      </c>
    </row>
    <row r="63" spans="1:18" ht="12.75">
      <c r="A63">
        <v>1</v>
      </c>
      <c r="B63" t="s">
        <v>32</v>
      </c>
      <c r="C63">
        <v>2</v>
      </c>
      <c r="D63" t="s">
        <v>31</v>
      </c>
      <c r="E63" t="s">
        <v>792</v>
      </c>
      <c r="F63" t="str">
        <f>"9220381"</f>
        <v>9220381</v>
      </c>
      <c r="G63" t="s">
        <v>390</v>
      </c>
      <c r="H63">
        <v>2441042035</v>
      </c>
      <c r="I63" t="s">
        <v>392</v>
      </c>
      <c r="J63" t="s">
        <v>826</v>
      </c>
      <c r="K63">
        <v>43100</v>
      </c>
      <c r="L63" t="str">
        <f>"39.366115"</f>
        <v>39.366115</v>
      </c>
      <c r="M63" t="str">
        <f>"21.932968"</f>
        <v>21.932968</v>
      </c>
      <c r="N63" t="s">
        <v>659</v>
      </c>
      <c r="O63" t="s">
        <v>827</v>
      </c>
      <c r="P63" t="s">
        <v>1288</v>
      </c>
      <c r="Q63" t="str">
        <f>"2251010"</f>
        <v>2251010</v>
      </c>
      <c r="R63" t="s">
        <v>32</v>
      </c>
    </row>
    <row r="64" spans="1:18" ht="12.75">
      <c r="A64">
        <v>1</v>
      </c>
      <c r="B64" t="s">
        <v>32</v>
      </c>
      <c r="C64">
        <v>3</v>
      </c>
      <c r="D64" t="s">
        <v>31</v>
      </c>
      <c r="E64" t="s">
        <v>792</v>
      </c>
      <c r="F64" t="str">
        <f>"9220065"</f>
        <v>9220065</v>
      </c>
      <c r="G64" t="s">
        <v>394</v>
      </c>
      <c r="H64">
        <v>2441040975</v>
      </c>
      <c r="I64" t="s">
        <v>395</v>
      </c>
      <c r="J64" t="s">
        <v>811</v>
      </c>
      <c r="K64">
        <v>43100</v>
      </c>
      <c r="L64" t="str">
        <f>"39.370410"</f>
        <v>39.370410</v>
      </c>
      <c r="M64" t="str">
        <f>"21.923235"</f>
        <v>21.923235</v>
      </c>
      <c r="N64" t="s">
        <v>659</v>
      </c>
      <c r="O64" t="s">
        <v>812</v>
      </c>
      <c r="P64" t="s">
        <v>1288</v>
      </c>
      <c r="Q64" t="str">
        <f>"2201038"</f>
        <v>2201038</v>
      </c>
      <c r="R64" t="s">
        <v>32</v>
      </c>
    </row>
    <row r="65" spans="1:18" ht="12.75">
      <c r="A65">
        <v>1</v>
      </c>
      <c r="B65" t="s">
        <v>32</v>
      </c>
      <c r="C65">
        <v>2</v>
      </c>
      <c r="D65" t="s">
        <v>31</v>
      </c>
      <c r="E65" t="s">
        <v>792</v>
      </c>
      <c r="F65" t="str">
        <f>"9220398"</f>
        <v>9220398</v>
      </c>
      <c r="G65" t="s">
        <v>998</v>
      </c>
      <c r="H65">
        <v>2441079740</v>
      </c>
      <c r="I65" t="s">
        <v>400</v>
      </c>
      <c r="J65" t="s">
        <v>797</v>
      </c>
      <c r="K65">
        <v>43100</v>
      </c>
      <c r="L65" t="str">
        <f>"39.354247"</f>
        <v>39.354247</v>
      </c>
      <c r="M65" t="str">
        <f>"21.929887"</f>
        <v>21.929887</v>
      </c>
      <c r="N65" t="s">
        <v>659</v>
      </c>
      <c r="O65" t="s">
        <v>1242</v>
      </c>
      <c r="P65" t="s">
        <v>1288</v>
      </c>
      <c r="Q65" t="str">
        <f>"2201031"</f>
        <v>2201031</v>
      </c>
      <c r="R65" t="s">
        <v>32</v>
      </c>
    </row>
    <row r="66" spans="1:18" ht="12.75">
      <c r="A66">
        <v>1</v>
      </c>
      <c r="B66" t="s">
        <v>32</v>
      </c>
      <c r="C66">
        <v>2</v>
      </c>
      <c r="D66" t="s">
        <v>31</v>
      </c>
      <c r="E66" t="s">
        <v>792</v>
      </c>
      <c r="F66" t="str">
        <f>"9520697"</f>
        <v>9520697</v>
      </c>
      <c r="G66" t="s">
        <v>1000</v>
      </c>
      <c r="H66">
        <v>2441075134</v>
      </c>
      <c r="I66" t="s">
        <v>402</v>
      </c>
      <c r="J66" t="s">
        <v>1234</v>
      </c>
      <c r="K66">
        <v>43100</v>
      </c>
      <c r="L66" t="str">
        <f>"39.375155"</f>
        <v>39.375155</v>
      </c>
      <c r="M66" t="str">
        <f>"21.930467"</f>
        <v>21.930467</v>
      </c>
      <c r="N66" t="s">
        <v>659</v>
      </c>
      <c r="O66" t="s">
        <v>1292</v>
      </c>
      <c r="P66" t="s">
        <v>1288</v>
      </c>
      <c r="Q66" t="str">
        <f>"2201034"</f>
        <v>2201034</v>
      </c>
      <c r="R66" t="s">
        <v>32</v>
      </c>
    </row>
    <row r="67" spans="1:18" ht="12.75">
      <c r="A67">
        <v>1</v>
      </c>
      <c r="B67" t="s">
        <v>32</v>
      </c>
      <c r="C67">
        <v>1</v>
      </c>
      <c r="D67" t="s">
        <v>31</v>
      </c>
      <c r="E67" t="s">
        <v>792</v>
      </c>
      <c r="F67" t="str">
        <f>"9521136"</f>
        <v>9521136</v>
      </c>
      <c r="G67" t="s">
        <v>405</v>
      </c>
      <c r="H67">
        <v>2441028369</v>
      </c>
      <c r="I67" t="s">
        <v>408</v>
      </c>
      <c r="J67" t="s">
        <v>843</v>
      </c>
      <c r="K67">
        <v>43131</v>
      </c>
      <c r="L67" t="str">
        <f>"39.371890"</f>
        <v>39.371890</v>
      </c>
      <c r="M67" t="str">
        <f>"21.930235"</f>
        <v>21.930235</v>
      </c>
      <c r="N67" t="s">
        <v>659</v>
      </c>
      <c r="O67" t="s">
        <v>993</v>
      </c>
      <c r="P67" t="s">
        <v>1288</v>
      </c>
      <c r="Q67" t="str">
        <f>"2251010"</f>
        <v>2251010</v>
      </c>
      <c r="R67" t="s">
        <v>32</v>
      </c>
    </row>
    <row r="68" spans="1:18" ht="12.75">
      <c r="A68">
        <v>1</v>
      </c>
      <c r="B68" t="s">
        <v>32</v>
      </c>
      <c r="C68">
        <v>2</v>
      </c>
      <c r="D68" t="s">
        <v>31</v>
      </c>
      <c r="E68" t="s">
        <v>792</v>
      </c>
      <c r="F68" t="str">
        <f>"9220352"</f>
        <v>9220352</v>
      </c>
      <c r="G68" t="s">
        <v>414</v>
      </c>
      <c r="H68">
        <v>2441072020</v>
      </c>
      <c r="I68" t="s">
        <v>415</v>
      </c>
      <c r="J68" t="s">
        <v>1067</v>
      </c>
      <c r="K68">
        <v>43100</v>
      </c>
      <c r="L68" t="str">
        <f>"39.373744"</f>
        <v>39.373744</v>
      </c>
      <c r="M68" t="str">
        <f>"21.916304"</f>
        <v>21.916304</v>
      </c>
      <c r="N68" t="s">
        <v>659</v>
      </c>
      <c r="O68" t="s">
        <v>835</v>
      </c>
      <c r="P68" t="s">
        <v>1288</v>
      </c>
      <c r="Q68" t="str">
        <f>"2251020"</f>
        <v>2251020</v>
      </c>
      <c r="R68" t="s">
        <v>32</v>
      </c>
    </row>
    <row r="69" spans="1:18" ht="12.75">
      <c r="A69">
        <v>1</v>
      </c>
      <c r="B69" t="s">
        <v>32</v>
      </c>
      <c r="C69">
        <v>2</v>
      </c>
      <c r="D69" t="s">
        <v>31</v>
      </c>
      <c r="E69" t="s">
        <v>792</v>
      </c>
      <c r="F69" t="str">
        <f>"9220271"</f>
        <v>9220271</v>
      </c>
      <c r="G69" t="s">
        <v>1005</v>
      </c>
      <c r="H69">
        <v>2441554030</v>
      </c>
      <c r="I69" t="s">
        <v>422</v>
      </c>
      <c r="J69" t="s">
        <v>717</v>
      </c>
      <c r="K69">
        <v>43100</v>
      </c>
      <c r="L69" t="str">
        <f>"39.359191"</f>
        <v>39.359191</v>
      </c>
      <c r="M69" t="str">
        <f>"21.921803"</f>
        <v>21.921803</v>
      </c>
      <c r="N69" t="s">
        <v>659</v>
      </c>
      <c r="O69" t="s">
        <v>1247</v>
      </c>
      <c r="P69" t="s">
        <v>1288</v>
      </c>
      <c r="Q69" t="str">
        <f>"2201038"</f>
        <v>2201038</v>
      </c>
      <c r="R69" t="s">
        <v>32</v>
      </c>
    </row>
    <row r="70" spans="1:18" ht="12.75">
      <c r="A70">
        <v>1</v>
      </c>
      <c r="B70" t="s">
        <v>32</v>
      </c>
      <c r="C70">
        <v>3</v>
      </c>
      <c r="D70" t="s">
        <v>31</v>
      </c>
      <c r="E70" t="s">
        <v>792</v>
      </c>
      <c r="F70" t="str">
        <f>"9220274"</f>
        <v>9220274</v>
      </c>
      <c r="G70" t="s">
        <v>994</v>
      </c>
      <c r="H70">
        <v>2441021453</v>
      </c>
      <c r="I70" t="s">
        <v>426</v>
      </c>
      <c r="J70" t="s">
        <v>793</v>
      </c>
      <c r="K70">
        <v>43100</v>
      </c>
      <c r="L70" t="str">
        <f>"39.356001"</f>
        <v>39.356001</v>
      </c>
      <c r="M70" t="str">
        <f>"21.911432"</f>
        <v>21.911432</v>
      </c>
      <c r="N70" t="s">
        <v>659</v>
      </c>
      <c r="O70" t="s">
        <v>877</v>
      </c>
      <c r="P70" t="s">
        <v>1288</v>
      </c>
      <c r="Q70" t="str">
        <f>"2251030"</f>
        <v>2251030</v>
      </c>
      <c r="R70" t="s">
        <v>32</v>
      </c>
    </row>
    <row r="71" spans="1:18" ht="12.75">
      <c r="A71">
        <v>1</v>
      </c>
      <c r="B71" t="s">
        <v>32</v>
      </c>
      <c r="C71">
        <v>2</v>
      </c>
      <c r="D71" t="s">
        <v>31</v>
      </c>
      <c r="E71" t="s">
        <v>792</v>
      </c>
      <c r="F71" t="str">
        <f>"9220203"</f>
        <v>9220203</v>
      </c>
      <c r="G71" t="s">
        <v>828</v>
      </c>
      <c r="H71">
        <v>2441029854</v>
      </c>
      <c r="I71" t="s">
        <v>429</v>
      </c>
      <c r="J71" t="s">
        <v>700</v>
      </c>
      <c r="K71">
        <v>43132</v>
      </c>
      <c r="L71" t="str">
        <f>"39.368064"</f>
        <v>39.368064</v>
      </c>
      <c r="M71" t="str">
        <f>"21.906069"</f>
        <v>21.906069</v>
      </c>
      <c r="N71" t="s">
        <v>659</v>
      </c>
      <c r="O71" t="s">
        <v>1293</v>
      </c>
      <c r="P71" t="s">
        <v>1288</v>
      </c>
      <c r="Q71" t="str">
        <f>"2250080"</f>
        <v>2250080</v>
      </c>
      <c r="R71" t="s">
        <v>32</v>
      </c>
    </row>
    <row r="72" spans="1:18" ht="12.75">
      <c r="A72">
        <v>1</v>
      </c>
      <c r="B72" t="s">
        <v>32</v>
      </c>
      <c r="C72">
        <v>2</v>
      </c>
      <c r="D72" t="s">
        <v>31</v>
      </c>
      <c r="E72" t="s">
        <v>792</v>
      </c>
      <c r="F72" t="str">
        <f>"9220207"</f>
        <v>9220207</v>
      </c>
      <c r="G72" t="s">
        <v>1010</v>
      </c>
      <c r="H72">
        <v>2441041878</v>
      </c>
      <c r="I72" t="s">
        <v>433</v>
      </c>
      <c r="J72" t="s">
        <v>824</v>
      </c>
      <c r="K72">
        <v>43100</v>
      </c>
      <c r="L72" t="str">
        <f>"39.371717"</f>
        <v>39.371717</v>
      </c>
      <c r="M72" t="str">
        <f>"21.929986"</f>
        <v>21.929986</v>
      </c>
      <c r="N72" t="s">
        <v>659</v>
      </c>
      <c r="O72" t="s">
        <v>825</v>
      </c>
      <c r="P72" t="s">
        <v>1288</v>
      </c>
      <c r="Q72" t="str">
        <f>"2251010"</f>
        <v>2251010</v>
      </c>
      <c r="R72" t="s">
        <v>32</v>
      </c>
    </row>
    <row r="73" spans="1:18" ht="12.75">
      <c r="A73">
        <v>1</v>
      </c>
      <c r="B73" t="s">
        <v>32</v>
      </c>
      <c r="C73">
        <v>3</v>
      </c>
      <c r="D73" t="s">
        <v>31</v>
      </c>
      <c r="E73" t="s">
        <v>792</v>
      </c>
      <c r="F73" t="str">
        <f>"9220288"</f>
        <v>9220288</v>
      </c>
      <c r="G73" t="s">
        <v>1004</v>
      </c>
      <c r="H73">
        <v>2441041139</v>
      </c>
      <c r="I73" t="s">
        <v>437</v>
      </c>
      <c r="J73" t="s">
        <v>806</v>
      </c>
      <c r="K73">
        <v>43132</v>
      </c>
      <c r="L73" t="str">
        <f>"39.359428"</f>
        <v>39.359428</v>
      </c>
      <c r="M73" t="str">
        <f>"21.935208"</f>
        <v>21.935208</v>
      </c>
      <c r="N73" t="s">
        <v>659</v>
      </c>
      <c r="O73" t="s">
        <v>1294</v>
      </c>
      <c r="P73" t="s">
        <v>1288</v>
      </c>
      <c r="Q73" t="str">
        <f>"2201031"</f>
        <v>2201031</v>
      </c>
      <c r="R73" t="s">
        <v>32</v>
      </c>
    </row>
    <row r="74" spans="1:18" ht="12.75">
      <c r="A74">
        <v>1</v>
      </c>
      <c r="B74" t="s">
        <v>32</v>
      </c>
      <c r="C74">
        <v>1</v>
      </c>
      <c r="D74" t="s">
        <v>31</v>
      </c>
      <c r="E74" t="s">
        <v>792</v>
      </c>
      <c r="F74" t="str">
        <f>"9220378"</f>
        <v>9220378</v>
      </c>
      <c r="G74" t="s">
        <v>438</v>
      </c>
      <c r="H74">
        <v>2441041772</v>
      </c>
      <c r="I74" t="s">
        <v>439</v>
      </c>
      <c r="J74" t="s">
        <v>668</v>
      </c>
      <c r="K74">
        <v>43100</v>
      </c>
      <c r="L74" t="str">
        <f>"39.359537"</f>
        <v>39.359537</v>
      </c>
      <c r="M74" t="str">
        <f>"21.912605"</f>
        <v>21.912605</v>
      </c>
      <c r="N74" t="s">
        <v>659</v>
      </c>
      <c r="O74" t="s">
        <v>802</v>
      </c>
      <c r="P74" t="s">
        <v>1269</v>
      </c>
      <c r="Q74" t="str">
        <f>"2201030"</f>
        <v>2201030</v>
      </c>
      <c r="R74" t="s">
        <v>32</v>
      </c>
    </row>
    <row r="75" spans="1:18" ht="12.75">
      <c r="A75">
        <v>1</v>
      </c>
      <c r="B75" t="s">
        <v>32</v>
      </c>
      <c r="C75">
        <v>1</v>
      </c>
      <c r="D75" t="s">
        <v>31</v>
      </c>
      <c r="E75" t="s">
        <v>792</v>
      </c>
      <c r="F75" t="str">
        <f>"9220082"</f>
        <v>9220082</v>
      </c>
      <c r="G75" t="s">
        <v>1007</v>
      </c>
      <c r="H75">
        <v>2441025738</v>
      </c>
      <c r="I75" t="s">
        <v>1099</v>
      </c>
      <c r="J75" t="s">
        <v>817</v>
      </c>
      <c r="K75">
        <v>43100</v>
      </c>
      <c r="L75" t="str">
        <f>"39.392202"</f>
        <v>39.392202</v>
      </c>
      <c r="M75" t="str">
        <f>"21.921591"</f>
        <v>21.921591</v>
      </c>
      <c r="N75" t="s">
        <v>659</v>
      </c>
      <c r="O75" t="s">
        <v>1295</v>
      </c>
      <c r="P75" t="s">
        <v>1288</v>
      </c>
      <c r="Q75" t="str">
        <f>"2201050"</f>
        <v>2201050</v>
      </c>
      <c r="R75" t="s">
        <v>32</v>
      </c>
    </row>
    <row r="76" spans="1:18" ht="12.75">
      <c r="A76">
        <v>2</v>
      </c>
      <c r="B76" t="s">
        <v>109</v>
      </c>
      <c r="C76">
        <v>1</v>
      </c>
      <c r="D76" t="s">
        <v>31</v>
      </c>
      <c r="E76" t="s">
        <v>792</v>
      </c>
      <c r="F76" t="str">
        <f>"9220319"</f>
        <v>9220319</v>
      </c>
      <c r="G76" t="s">
        <v>452</v>
      </c>
      <c r="H76">
        <v>2441036309</v>
      </c>
      <c r="I76" t="s">
        <v>453</v>
      </c>
      <c r="J76" t="s">
        <v>676</v>
      </c>
      <c r="K76">
        <v>43100</v>
      </c>
      <c r="L76" t="str">
        <f>"39.323059"</f>
        <v>39.323059</v>
      </c>
      <c r="M76" t="str">
        <f>"21.875754"</f>
        <v>21.875754</v>
      </c>
      <c r="N76" t="s">
        <v>659</v>
      </c>
      <c r="O76" t="s">
        <v>1296</v>
      </c>
      <c r="P76" t="s">
        <v>1288</v>
      </c>
      <c r="Q76" t="str">
        <f>"2210012"</f>
        <v>2210012</v>
      </c>
      <c r="R76" t="s">
        <v>109</v>
      </c>
    </row>
    <row r="77" spans="1:18" ht="12.75">
      <c r="A77">
        <v>2</v>
      </c>
      <c r="B77" t="s">
        <v>109</v>
      </c>
      <c r="C77">
        <v>1</v>
      </c>
      <c r="D77" t="s">
        <v>31</v>
      </c>
      <c r="E77" t="s">
        <v>792</v>
      </c>
      <c r="F77" t="str">
        <f>"9220088"</f>
        <v>9220088</v>
      </c>
      <c r="G77" t="s">
        <v>1084</v>
      </c>
      <c r="H77">
        <v>2441067644</v>
      </c>
      <c r="I77" t="s">
        <v>483</v>
      </c>
      <c r="J77" t="s">
        <v>1085</v>
      </c>
      <c r="K77">
        <v>43100</v>
      </c>
      <c r="L77" t="str">
        <f>"39.441799"</f>
        <v>39.441799</v>
      </c>
      <c r="M77" t="str">
        <f>"21.968319"</f>
        <v>21.968319</v>
      </c>
      <c r="N77" t="s">
        <v>659</v>
      </c>
      <c r="O77" t="s">
        <v>1086</v>
      </c>
      <c r="P77" t="s">
        <v>1288</v>
      </c>
      <c r="Q77" t="str">
        <f>"2211010"</f>
        <v>2211010</v>
      </c>
      <c r="R77" t="s">
        <v>120</v>
      </c>
    </row>
    <row r="78" spans="1:18" ht="12.75">
      <c r="A78">
        <v>2</v>
      </c>
      <c r="B78" t="s">
        <v>109</v>
      </c>
      <c r="C78">
        <v>2</v>
      </c>
      <c r="D78" t="s">
        <v>31</v>
      </c>
      <c r="E78" t="s">
        <v>792</v>
      </c>
      <c r="F78" t="str">
        <f>"9220383"</f>
        <v>9220383</v>
      </c>
      <c r="G78" t="s">
        <v>1002</v>
      </c>
      <c r="H78">
        <v>2441055845</v>
      </c>
      <c r="I78" t="s">
        <v>398</v>
      </c>
      <c r="J78" t="s">
        <v>666</v>
      </c>
      <c r="K78">
        <v>43100</v>
      </c>
      <c r="L78" t="str">
        <f>"39.339002"</f>
        <v>39.339002</v>
      </c>
      <c r="M78" t="str">
        <f>"21.840209"</f>
        <v>21.840209</v>
      </c>
      <c r="N78" t="s">
        <v>659</v>
      </c>
      <c r="O78" t="s">
        <v>1098</v>
      </c>
      <c r="P78" t="s">
        <v>1288</v>
      </c>
      <c r="Q78" t="str">
        <f>"2210012"</f>
        <v>2210012</v>
      </c>
      <c r="R78" t="s">
        <v>109</v>
      </c>
    </row>
    <row r="79" spans="1:18" ht="12.75">
      <c r="A79">
        <v>1</v>
      </c>
      <c r="B79" t="s">
        <v>109</v>
      </c>
      <c r="C79">
        <v>1</v>
      </c>
      <c r="D79" t="s">
        <v>31</v>
      </c>
      <c r="E79" t="s">
        <v>792</v>
      </c>
      <c r="F79" t="str">
        <f>"9220289"</f>
        <v>9220289</v>
      </c>
      <c r="G79" t="s">
        <v>456</v>
      </c>
      <c r="H79">
        <v>2441025953</v>
      </c>
      <c r="I79" t="s">
        <v>459</v>
      </c>
      <c r="J79" t="s">
        <v>836</v>
      </c>
      <c r="K79">
        <v>43100</v>
      </c>
      <c r="L79" t="str">
        <f>"39.378608"</f>
        <v>39.378608</v>
      </c>
      <c r="M79" t="str">
        <f>"21.865326"</f>
        <v>21.865326</v>
      </c>
      <c r="N79" t="s">
        <v>659</v>
      </c>
      <c r="O79" t="s">
        <v>852</v>
      </c>
      <c r="P79" t="s">
        <v>1288</v>
      </c>
      <c r="Q79" t="str">
        <f>"2201033"</f>
        <v>2201033</v>
      </c>
      <c r="R79" t="s">
        <v>32</v>
      </c>
    </row>
    <row r="80" spans="1:18" ht="12.75">
      <c r="A80">
        <v>2</v>
      </c>
      <c r="B80" t="s">
        <v>109</v>
      </c>
      <c r="C80">
        <v>1</v>
      </c>
      <c r="D80" t="s">
        <v>31</v>
      </c>
      <c r="E80" t="s">
        <v>792</v>
      </c>
      <c r="F80" t="str">
        <f>"9220107"</f>
        <v>9220107</v>
      </c>
      <c r="G80" t="s">
        <v>861</v>
      </c>
      <c r="H80">
        <v>2441061106</v>
      </c>
      <c r="I80" t="s">
        <v>487</v>
      </c>
      <c r="J80" t="s">
        <v>862</v>
      </c>
      <c r="K80">
        <v>43100</v>
      </c>
      <c r="L80" t="str">
        <f>"39.374014"</f>
        <v>39.374014</v>
      </c>
      <c r="M80" t="str">
        <f>"21.976251"</f>
        <v>21.976251</v>
      </c>
      <c r="N80" t="s">
        <v>659</v>
      </c>
      <c r="O80" t="s">
        <v>1297</v>
      </c>
      <c r="P80" t="s">
        <v>1288</v>
      </c>
      <c r="Q80" t="str">
        <f>"2201034"</f>
        <v>2201034</v>
      </c>
      <c r="R80" t="s">
        <v>32</v>
      </c>
    </row>
    <row r="81" spans="1:18" ht="12.75">
      <c r="A81">
        <v>1</v>
      </c>
      <c r="B81" t="s">
        <v>109</v>
      </c>
      <c r="C81">
        <v>1</v>
      </c>
      <c r="D81" t="s">
        <v>31</v>
      </c>
      <c r="E81" t="s">
        <v>792</v>
      </c>
      <c r="F81" t="str">
        <f>"9220294"</f>
        <v>9220294</v>
      </c>
      <c r="G81" t="s">
        <v>848</v>
      </c>
      <c r="H81">
        <v>2441061545</v>
      </c>
      <c r="I81" t="s">
        <v>492</v>
      </c>
      <c r="J81" t="s">
        <v>154</v>
      </c>
      <c r="K81">
        <v>43100</v>
      </c>
      <c r="L81" t="str">
        <f>"39.362637"</f>
        <v>39.362637</v>
      </c>
      <c r="M81" t="str">
        <f>"21.972384"</f>
        <v>21.972384</v>
      </c>
      <c r="N81" t="s">
        <v>659</v>
      </c>
      <c r="O81" t="s">
        <v>1087</v>
      </c>
      <c r="P81" t="s">
        <v>1288</v>
      </c>
      <c r="Q81" t="str">
        <f>"2201033"</f>
        <v>2201033</v>
      </c>
      <c r="R81" t="s">
        <v>32</v>
      </c>
    </row>
    <row r="82" spans="1:18" ht="12.75">
      <c r="A82">
        <v>3</v>
      </c>
      <c r="B82" t="s">
        <v>180</v>
      </c>
      <c r="C82">
        <v>1</v>
      </c>
      <c r="D82" t="s">
        <v>1271</v>
      </c>
      <c r="E82" t="s">
        <v>792</v>
      </c>
      <c r="F82" t="str">
        <f>"9220346"</f>
        <v>9220346</v>
      </c>
      <c r="G82" t="s">
        <v>494</v>
      </c>
      <c r="H82">
        <v>2441092969</v>
      </c>
      <c r="I82" t="s">
        <v>496</v>
      </c>
      <c r="J82" t="s">
        <v>864</v>
      </c>
      <c r="K82">
        <v>43067</v>
      </c>
      <c r="L82" t="str">
        <f>"39.331664"</f>
        <v>39.331664</v>
      </c>
      <c r="M82" t="str">
        <f>"21.686717"</f>
        <v>21.686717</v>
      </c>
      <c r="N82" t="s">
        <v>659</v>
      </c>
      <c r="O82" t="s">
        <v>865</v>
      </c>
      <c r="P82" t="s">
        <v>1288</v>
      </c>
      <c r="Q82" t="str">
        <f>"2240063"</f>
        <v>2240063</v>
      </c>
      <c r="R82" t="s">
        <v>60</v>
      </c>
    </row>
    <row r="83" spans="1:18" ht="12.75">
      <c r="A83">
        <v>2</v>
      </c>
      <c r="B83" t="s">
        <v>120</v>
      </c>
      <c r="C83">
        <v>2</v>
      </c>
      <c r="D83" t="s">
        <v>170</v>
      </c>
      <c r="E83" t="s">
        <v>792</v>
      </c>
      <c r="F83" t="str">
        <f>"9220117"</f>
        <v>9220117</v>
      </c>
      <c r="G83" t="s">
        <v>1030</v>
      </c>
      <c r="H83">
        <v>2441084915</v>
      </c>
      <c r="I83" t="s">
        <v>523</v>
      </c>
      <c r="J83" t="s">
        <v>726</v>
      </c>
      <c r="K83">
        <v>43061</v>
      </c>
      <c r="L83" t="str">
        <f>"39.487378"</f>
        <v>39.487378</v>
      </c>
      <c r="M83" t="str">
        <f>"21.839145"</f>
        <v>21.839145</v>
      </c>
      <c r="N83" t="s">
        <v>659</v>
      </c>
      <c r="O83" t="s">
        <v>1298</v>
      </c>
      <c r="P83" t="s">
        <v>1288</v>
      </c>
      <c r="Q83" t="str">
        <f>"2206010"</f>
        <v>2206010</v>
      </c>
      <c r="R83" t="s">
        <v>120</v>
      </c>
    </row>
    <row r="84" spans="1:18" ht="12.75">
      <c r="A84">
        <v>2</v>
      </c>
      <c r="B84" t="s">
        <v>120</v>
      </c>
      <c r="C84">
        <v>1</v>
      </c>
      <c r="D84" t="s">
        <v>170</v>
      </c>
      <c r="E84" t="s">
        <v>792</v>
      </c>
      <c r="F84" t="str">
        <f>"9220197"</f>
        <v>9220197</v>
      </c>
      <c r="G84" t="s">
        <v>1027</v>
      </c>
      <c r="H84">
        <v>2441085553</v>
      </c>
      <c r="I84" t="s">
        <v>532</v>
      </c>
      <c r="J84" t="s">
        <v>530</v>
      </c>
      <c r="K84">
        <v>43100</v>
      </c>
      <c r="L84" t="str">
        <f>"39.454856"</f>
        <v>39.454856</v>
      </c>
      <c r="M84" t="str">
        <f>"21.805907"</f>
        <v>21.805907</v>
      </c>
      <c r="N84" t="s">
        <v>659</v>
      </c>
      <c r="O84" t="s">
        <v>869</v>
      </c>
      <c r="P84" t="s">
        <v>1288</v>
      </c>
      <c r="Q84" t="str">
        <f>"2206010"</f>
        <v>2206010</v>
      </c>
      <c r="R84" t="s">
        <v>120</v>
      </c>
    </row>
    <row r="85" spans="1:18" ht="12.75">
      <c r="A85">
        <v>2</v>
      </c>
      <c r="B85" t="s">
        <v>60</v>
      </c>
      <c r="C85">
        <v>2</v>
      </c>
      <c r="D85" t="s">
        <v>170</v>
      </c>
      <c r="E85" t="s">
        <v>792</v>
      </c>
      <c r="F85" t="str">
        <f>"9220170"</f>
        <v>9220170</v>
      </c>
      <c r="G85" t="s">
        <v>515</v>
      </c>
      <c r="H85">
        <v>2445097367</v>
      </c>
      <c r="I85" t="s">
        <v>517</v>
      </c>
      <c r="J85" t="s">
        <v>866</v>
      </c>
      <c r="K85">
        <v>43060</v>
      </c>
      <c r="L85" t="str">
        <f>"39.426335"</f>
        <v>39.426335</v>
      </c>
      <c r="M85" t="str">
        <f>"21.696878"</f>
        <v>21.696878</v>
      </c>
      <c r="N85" t="s">
        <v>659</v>
      </c>
      <c r="O85" t="s">
        <v>867</v>
      </c>
      <c r="P85" t="s">
        <v>1288</v>
      </c>
      <c r="Q85" t="str">
        <f>"2203010"</f>
        <v>2203010</v>
      </c>
      <c r="R85" t="s">
        <v>60</v>
      </c>
    </row>
    <row r="86" spans="1:18" ht="12.75">
      <c r="A86">
        <v>2</v>
      </c>
      <c r="B86" t="s">
        <v>60</v>
      </c>
      <c r="C86">
        <v>2</v>
      </c>
      <c r="D86" t="s">
        <v>170</v>
      </c>
      <c r="E86" t="s">
        <v>792</v>
      </c>
      <c r="F86" t="str">
        <f>"9220113"</f>
        <v>9220113</v>
      </c>
      <c r="G86" t="s">
        <v>1028</v>
      </c>
      <c r="H86">
        <v>2445041397</v>
      </c>
      <c r="I86" t="s">
        <v>499</v>
      </c>
      <c r="J86" t="s">
        <v>870</v>
      </c>
      <c r="K86">
        <v>43060</v>
      </c>
      <c r="L86" t="str">
        <f>"39.434566"</f>
        <v>39.434566</v>
      </c>
      <c r="M86" t="str">
        <f>"21.663572"</f>
        <v>21.663572</v>
      </c>
      <c r="N86" t="s">
        <v>659</v>
      </c>
      <c r="O86" t="s">
        <v>1299</v>
      </c>
      <c r="P86" t="s">
        <v>1288</v>
      </c>
      <c r="Q86" t="str">
        <f>"2253010"</f>
        <v>2253010</v>
      </c>
      <c r="R86" t="s">
        <v>60</v>
      </c>
    </row>
    <row r="87" spans="1:18" ht="12.75">
      <c r="A87">
        <v>2</v>
      </c>
      <c r="B87" t="s">
        <v>60</v>
      </c>
      <c r="C87">
        <v>2</v>
      </c>
      <c r="D87" t="s">
        <v>170</v>
      </c>
      <c r="E87" t="s">
        <v>792</v>
      </c>
      <c r="F87" t="str">
        <f>"9220309"</f>
        <v>9220309</v>
      </c>
      <c r="G87" t="s">
        <v>500</v>
      </c>
      <c r="H87">
        <v>2445042183</v>
      </c>
      <c r="I87" t="s">
        <v>502</v>
      </c>
      <c r="J87" t="s">
        <v>870</v>
      </c>
      <c r="K87">
        <v>43060</v>
      </c>
      <c r="L87" t="str">
        <f>"39.422696"</f>
        <v>39.422696</v>
      </c>
      <c r="M87" t="str">
        <f>"21.661239"</f>
        <v>21.661239</v>
      </c>
      <c r="N87" t="s">
        <v>659</v>
      </c>
      <c r="O87" t="s">
        <v>872</v>
      </c>
      <c r="P87" t="s">
        <v>1288</v>
      </c>
      <c r="Q87" t="str">
        <f>"2240063"</f>
        <v>2240063</v>
      </c>
      <c r="R87" t="s">
        <v>60</v>
      </c>
    </row>
    <row r="88" spans="1:18" ht="12.75">
      <c r="A88">
        <v>2</v>
      </c>
      <c r="B88" t="s">
        <v>120</v>
      </c>
      <c r="C88">
        <v>1</v>
      </c>
      <c r="D88" t="s">
        <v>219</v>
      </c>
      <c r="E88" t="s">
        <v>792</v>
      </c>
      <c r="F88" t="str">
        <f>"9220068"</f>
        <v>9220068</v>
      </c>
      <c r="G88" t="s">
        <v>1031</v>
      </c>
      <c r="H88">
        <v>2441052115</v>
      </c>
      <c r="I88" t="s">
        <v>570</v>
      </c>
      <c r="J88" t="s">
        <v>881</v>
      </c>
      <c r="K88">
        <v>43061</v>
      </c>
      <c r="L88" t="str">
        <f>"39.463342"</f>
        <v>39.463342</v>
      </c>
      <c r="M88" t="str">
        <f>"21.897151"</f>
        <v>21.897151</v>
      </c>
      <c r="N88" t="s">
        <v>659</v>
      </c>
      <c r="O88" t="s">
        <v>882</v>
      </c>
      <c r="P88" t="s">
        <v>1288</v>
      </c>
      <c r="Q88" t="str">
        <f>"2211010"</f>
        <v>2211010</v>
      </c>
      <c r="R88" t="s">
        <v>120</v>
      </c>
    </row>
    <row r="89" spans="1:18" ht="12.75">
      <c r="A89">
        <v>2</v>
      </c>
      <c r="B89" t="s">
        <v>60</v>
      </c>
      <c r="C89">
        <v>1</v>
      </c>
      <c r="D89" t="s">
        <v>219</v>
      </c>
      <c r="E89" t="s">
        <v>792</v>
      </c>
      <c r="F89" t="str">
        <f>"9220235"</f>
        <v>9220235</v>
      </c>
      <c r="G89" t="s">
        <v>1037</v>
      </c>
      <c r="H89">
        <v>2444305024</v>
      </c>
      <c r="I89" t="s">
        <v>578</v>
      </c>
      <c r="J89" t="s">
        <v>254</v>
      </c>
      <c r="K89">
        <v>43200</v>
      </c>
      <c r="L89" t="str">
        <f>"39.453435"</f>
        <v>39.453435</v>
      </c>
      <c r="M89" t="str">
        <f>"22.163626"</f>
        <v>22.163626</v>
      </c>
      <c r="N89" t="s">
        <v>659</v>
      </c>
      <c r="O89" t="s">
        <v>1262</v>
      </c>
      <c r="P89" t="s">
        <v>1288</v>
      </c>
      <c r="Q89" t="str">
        <f>"2214010"</f>
        <v>2214010</v>
      </c>
      <c r="R89" t="s">
        <v>60</v>
      </c>
    </row>
    <row r="90" spans="1:18" ht="12.75">
      <c r="A90">
        <v>2</v>
      </c>
      <c r="B90" t="s">
        <v>120</v>
      </c>
      <c r="C90">
        <v>1</v>
      </c>
      <c r="D90" t="s">
        <v>219</v>
      </c>
      <c r="E90" t="s">
        <v>792</v>
      </c>
      <c r="F90" t="str">
        <f>"9220084"</f>
        <v>9220084</v>
      </c>
      <c r="G90" t="s">
        <v>554</v>
      </c>
      <c r="H90">
        <v>2444041008</v>
      </c>
      <c r="I90" t="s">
        <v>556</v>
      </c>
      <c r="J90" t="s">
        <v>238</v>
      </c>
      <c r="K90">
        <v>43200</v>
      </c>
      <c r="L90" t="str">
        <f>"39.494020"</f>
        <v>39.494020</v>
      </c>
      <c r="M90" t="str">
        <f>"22.011255"</f>
        <v>22.011255</v>
      </c>
      <c r="N90" t="s">
        <v>659</v>
      </c>
      <c r="O90" t="s">
        <v>898</v>
      </c>
      <c r="P90" t="s">
        <v>1288</v>
      </c>
      <c r="Q90" t="str">
        <f>"2252010"</f>
        <v>2252010</v>
      </c>
      <c r="R90" t="s">
        <v>120</v>
      </c>
    </row>
    <row r="91" spans="1:18" ht="12.75">
      <c r="A91">
        <v>2</v>
      </c>
      <c r="B91" t="s">
        <v>60</v>
      </c>
      <c r="C91">
        <v>1</v>
      </c>
      <c r="D91" t="s">
        <v>219</v>
      </c>
      <c r="E91" t="s">
        <v>792</v>
      </c>
      <c r="F91" t="str">
        <f>"9220273"</f>
        <v>9220273</v>
      </c>
      <c r="G91" t="s">
        <v>558</v>
      </c>
      <c r="H91">
        <v>2444071253</v>
      </c>
      <c r="I91" t="s">
        <v>560</v>
      </c>
      <c r="J91" t="s">
        <v>559</v>
      </c>
      <c r="K91">
        <v>43070</v>
      </c>
      <c r="L91" t="str">
        <f>"39.529608"</f>
        <v>39.529608</v>
      </c>
      <c r="M91" t="str">
        <f>"21.996592"</f>
        <v>21.996592</v>
      </c>
      <c r="N91" t="s">
        <v>659</v>
      </c>
      <c r="O91" t="s">
        <v>1070</v>
      </c>
      <c r="P91" t="s">
        <v>1288</v>
      </c>
      <c r="Q91" t="str">
        <f>"2261010"</f>
        <v>2261010</v>
      </c>
      <c r="R91" t="s">
        <v>120</v>
      </c>
    </row>
    <row r="92" spans="1:18" ht="12.75">
      <c r="A92">
        <v>2</v>
      </c>
      <c r="B92" t="s">
        <v>120</v>
      </c>
      <c r="C92">
        <v>1</v>
      </c>
      <c r="D92" t="s">
        <v>219</v>
      </c>
      <c r="E92" t="s">
        <v>792</v>
      </c>
      <c r="F92" t="str">
        <f>"9220093"</f>
        <v>9220093</v>
      </c>
      <c r="G92" t="s">
        <v>562</v>
      </c>
      <c r="H92">
        <v>2444073121</v>
      </c>
      <c r="I92" t="s">
        <v>565</v>
      </c>
      <c r="J92" t="s">
        <v>563</v>
      </c>
      <c r="K92">
        <v>43200</v>
      </c>
      <c r="L92" t="str">
        <f>"39.430048"</f>
        <v>39.430048</v>
      </c>
      <c r="M92" t="str">
        <f>"22.042400"</f>
        <v>22.042400</v>
      </c>
      <c r="N92" t="s">
        <v>659</v>
      </c>
      <c r="O92" t="s">
        <v>899</v>
      </c>
      <c r="P92" t="s">
        <v>1288</v>
      </c>
      <c r="Q92" t="str">
        <f>"2252010"</f>
        <v>2252010</v>
      </c>
      <c r="R92" t="s">
        <v>120</v>
      </c>
    </row>
    <row r="93" spans="1:18" ht="12.75">
      <c r="A93">
        <v>2</v>
      </c>
      <c r="B93" t="s">
        <v>120</v>
      </c>
      <c r="C93">
        <v>2</v>
      </c>
      <c r="D93" t="s">
        <v>219</v>
      </c>
      <c r="E93" t="s">
        <v>792</v>
      </c>
      <c r="F93" t="str">
        <f>"9220100"</f>
        <v>9220100</v>
      </c>
      <c r="G93" t="s">
        <v>895</v>
      </c>
      <c r="H93">
        <v>2444023188</v>
      </c>
      <c r="I93" t="s">
        <v>536</v>
      </c>
      <c r="J93" t="s">
        <v>896</v>
      </c>
      <c r="K93">
        <v>43200</v>
      </c>
      <c r="L93" t="str">
        <f>"39.472926"</f>
        <v>39.472926</v>
      </c>
      <c r="M93" t="str">
        <f>"22.073403"</f>
        <v>22.073403</v>
      </c>
      <c r="N93" t="s">
        <v>659</v>
      </c>
      <c r="O93" t="s">
        <v>1300</v>
      </c>
      <c r="P93" t="s">
        <v>1288</v>
      </c>
      <c r="Q93" t="str">
        <f>"2240062"</f>
        <v>2240062</v>
      </c>
      <c r="R93" t="s">
        <v>120</v>
      </c>
    </row>
    <row r="94" spans="1:18" ht="12.75">
      <c r="A94">
        <v>2</v>
      </c>
      <c r="B94" t="s">
        <v>120</v>
      </c>
      <c r="C94">
        <v>1</v>
      </c>
      <c r="D94" t="s">
        <v>219</v>
      </c>
      <c r="E94" t="s">
        <v>792</v>
      </c>
      <c r="F94" t="str">
        <f>"9220101"</f>
        <v>9220101</v>
      </c>
      <c r="G94" t="s">
        <v>1035</v>
      </c>
      <c r="H94">
        <v>2444024114</v>
      </c>
      <c r="I94" t="s">
        <v>544</v>
      </c>
      <c r="J94" t="s">
        <v>892</v>
      </c>
      <c r="K94">
        <v>43200</v>
      </c>
      <c r="L94" t="str">
        <f>"39.465798"</f>
        <v>39.465798</v>
      </c>
      <c r="M94" t="str">
        <f>"22.076900"</f>
        <v>22.076900</v>
      </c>
      <c r="N94" t="s">
        <v>659</v>
      </c>
      <c r="O94" t="s">
        <v>886</v>
      </c>
      <c r="P94" t="s">
        <v>1288</v>
      </c>
      <c r="Q94" t="str">
        <f>"2240062"</f>
        <v>2240062</v>
      </c>
      <c r="R94" t="s">
        <v>120</v>
      </c>
    </row>
    <row r="95" spans="1:18" ht="12.75">
      <c r="A95">
        <v>2</v>
      </c>
      <c r="B95" t="s">
        <v>120</v>
      </c>
      <c r="C95">
        <v>2</v>
      </c>
      <c r="D95" t="s">
        <v>219</v>
      </c>
      <c r="E95" t="s">
        <v>792</v>
      </c>
      <c r="F95" t="str">
        <f>"9220317"</f>
        <v>9220317</v>
      </c>
      <c r="G95" t="s">
        <v>1102</v>
      </c>
      <c r="H95">
        <v>2444024145</v>
      </c>
      <c r="I95" t="s">
        <v>548</v>
      </c>
      <c r="J95" t="s">
        <v>1089</v>
      </c>
      <c r="K95">
        <v>43200</v>
      </c>
      <c r="L95" t="str">
        <f>"39.475836"</f>
        <v>39.475836</v>
      </c>
      <c r="M95" t="str">
        <f>"22.086356"</f>
        <v>22.086356</v>
      </c>
      <c r="N95" t="s">
        <v>659</v>
      </c>
      <c r="O95" t="s">
        <v>1301</v>
      </c>
      <c r="P95" t="s">
        <v>1288</v>
      </c>
      <c r="Q95" t="str">
        <f>"2240062"</f>
        <v>2240062</v>
      </c>
      <c r="R95" t="s">
        <v>120</v>
      </c>
    </row>
    <row r="96" spans="1:18" ht="12.75">
      <c r="A96">
        <v>2</v>
      </c>
      <c r="B96" t="s">
        <v>120</v>
      </c>
      <c r="C96">
        <v>2</v>
      </c>
      <c r="D96" t="s">
        <v>219</v>
      </c>
      <c r="E96" t="s">
        <v>792</v>
      </c>
      <c r="F96" t="str">
        <f>"9220103"</f>
        <v>9220103</v>
      </c>
      <c r="G96" t="s">
        <v>1032</v>
      </c>
      <c r="H96">
        <v>2441051110</v>
      </c>
      <c r="I96" t="s">
        <v>540</v>
      </c>
      <c r="J96" t="s">
        <v>756</v>
      </c>
      <c r="K96">
        <v>43070</v>
      </c>
      <c r="L96" t="str">
        <f>"39.489889"</f>
        <v>39.489889</v>
      </c>
      <c r="M96" t="str">
        <f>"21.900016"</f>
        <v>21.900016</v>
      </c>
      <c r="N96" t="s">
        <v>659</v>
      </c>
      <c r="O96" t="s">
        <v>1246</v>
      </c>
      <c r="P96" t="s">
        <v>1288</v>
      </c>
      <c r="Q96" t="str">
        <f>"2261010"</f>
        <v>2261010</v>
      </c>
      <c r="R96" t="s">
        <v>120</v>
      </c>
    </row>
    <row r="97" spans="1:18" ht="12.75">
      <c r="A97">
        <v>2</v>
      </c>
      <c r="B97" t="s">
        <v>60</v>
      </c>
      <c r="C97">
        <v>1</v>
      </c>
      <c r="D97" t="s">
        <v>219</v>
      </c>
      <c r="E97" t="s">
        <v>792</v>
      </c>
      <c r="F97" t="str">
        <f>"9220268"</f>
        <v>9220268</v>
      </c>
      <c r="G97" t="s">
        <v>1036</v>
      </c>
      <c r="H97">
        <v>2444032282</v>
      </c>
      <c r="I97" t="s">
        <v>582</v>
      </c>
      <c r="J97" t="s">
        <v>274</v>
      </c>
      <c r="K97">
        <v>43062</v>
      </c>
      <c r="L97" t="str">
        <f>"39.427411"</f>
        <v>39.427411</v>
      </c>
      <c r="M97" t="str">
        <f>"22.190504"</f>
        <v>22.190504</v>
      </c>
      <c r="N97" t="s">
        <v>659</v>
      </c>
      <c r="O97" t="s">
        <v>1302</v>
      </c>
      <c r="P97" t="s">
        <v>1288</v>
      </c>
      <c r="Q97" t="str">
        <f>"2214010"</f>
        <v>2214010</v>
      </c>
      <c r="R97" t="s">
        <v>60</v>
      </c>
    </row>
    <row r="98" spans="1:18" ht="12.75">
      <c r="A98">
        <v>2</v>
      </c>
      <c r="B98" t="s">
        <v>60</v>
      </c>
      <c r="C98">
        <v>1</v>
      </c>
      <c r="D98" t="s">
        <v>278</v>
      </c>
      <c r="E98" t="s">
        <v>792</v>
      </c>
      <c r="F98" t="str">
        <f>"9220217"</f>
        <v>9220217</v>
      </c>
      <c r="G98" t="s">
        <v>604</v>
      </c>
      <c r="H98">
        <v>2443309015</v>
      </c>
      <c r="I98" t="s">
        <v>606</v>
      </c>
      <c r="J98" t="s">
        <v>299</v>
      </c>
      <c r="K98">
        <v>43063</v>
      </c>
      <c r="L98" t="str">
        <f>"39.190479"</f>
        <v>39.190479</v>
      </c>
      <c r="M98" t="str">
        <f>"22.092388"</f>
        <v>22.092388</v>
      </c>
      <c r="N98" t="s">
        <v>659</v>
      </c>
      <c r="O98" t="s">
        <v>915</v>
      </c>
      <c r="P98" t="s">
        <v>1288</v>
      </c>
      <c r="Q98" t="str">
        <f>"2257010"</f>
        <v>2257010</v>
      </c>
      <c r="R98" t="s">
        <v>60</v>
      </c>
    </row>
    <row r="99" spans="1:18" ht="12.75">
      <c r="A99">
        <v>2</v>
      </c>
      <c r="B99" t="s">
        <v>109</v>
      </c>
      <c r="C99">
        <v>1</v>
      </c>
      <c r="D99" t="s">
        <v>278</v>
      </c>
      <c r="E99" t="s">
        <v>792</v>
      </c>
      <c r="F99" t="str">
        <f>"9220023"</f>
        <v>9220023</v>
      </c>
      <c r="G99" t="s">
        <v>1047</v>
      </c>
      <c r="H99">
        <v>2443092505</v>
      </c>
      <c r="I99" t="s">
        <v>586</v>
      </c>
      <c r="J99" t="s">
        <v>903</v>
      </c>
      <c r="K99">
        <v>43100</v>
      </c>
      <c r="L99" t="str">
        <f>"39.335490"</f>
        <v>39.335490</v>
      </c>
      <c r="M99" t="str">
        <f>"22.012722"</f>
        <v>22.012722</v>
      </c>
      <c r="N99" t="s">
        <v>659</v>
      </c>
      <c r="O99" t="s">
        <v>1239</v>
      </c>
      <c r="P99" t="s">
        <v>1288</v>
      </c>
      <c r="Q99" t="str">
        <f>"2201033"</f>
        <v>2201033</v>
      </c>
      <c r="R99" t="s">
        <v>32</v>
      </c>
    </row>
    <row r="100" spans="1:18" ht="12.75">
      <c r="A100">
        <v>2</v>
      </c>
      <c r="B100" t="s">
        <v>120</v>
      </c>
      <c r="C100">
        <v>1</v>
      </c>
      <c r="D100" t="s">
        <v>278</v>
      </c>
      <c r="E100" t="s">
        <v>792</v>
      </c>
      <c r="F100" t="str">
        <f>"9220029"</f>
        <v>9220029</v>
      </c>
      <c r="G100" t="s">
        <v>1044</v>
      </c>
      <c r="H100">
        <v>2443051610</v>
      </c>
      <c r="I100" t="s">
        <v>624</v>
      </c>
      <c r="J100" t="s">
        <v>775</v>
      </c>
      <c r="K100">
        <v>43300</v>
      </c>
      <c r="L100" t="str">
        <f>"39.206935"</f>
        <v>39.206935</v>
      </c>
      <c r="M100" t="str">
        <f>"22.042153"</f>
        <v>22.042153</v>
      </c>
      <c r="N100" t="s">
        <v>659</v>
      </c>
      <c r="O100" t="s">
        <v>911</v>
      </c>
      <c r="P100" t="s">
        <v>1288</v>
      </c>
      <c r="Q100" t="str">
        <f>"2213010"</f>
        <v>2213010</v>
      </c>
      <c r="R100" t="s">
        <v>120</v>
      </c>
    </row>
    <row r="101" spans="1:18" ht="12.75">
      <c r="A101">
        <v>2</v>
      </c>
      <c r="B101" t="s">
        <v>60</v>
      </c>
      <c r="C101">
        <v>1</v>
      </c>
      <c r="D101" t="s">
        <v>278</v>
      </c>
      <c r="E101" t="s">
        <v>792</v>
      </c>
      <c r="F101" t="str">
        <f>"9220321"</f>
        <v>9220321</v>
      </c>
      <c r="G101" t="s">
        <v>1041</v>
      </c>
      <c r="H101">
        <v>2443096316</v>
      </c>
      <c r="I101" t="s">
        <v>627</v>
      </c>
      <c r="J101" t="s">
        <v>769</v>
      </c>
      <c r="K101">
        <v>43300</v>
      </c>
      <c r="L101" t="str">
        <f>"39.370896"</f>
        <v>39.370896</v>
      </c>
      <c r="M101" t="str">
        <f>"22.141881"</f>
        <v>22.141881</v>
      </c>
      <c r="N101" t="s">
        <v>659</v>
      </c>
      <c r="O101" t="s">
        <v>1071</v>
      </c>
      <c r="P101" t="s">
        <v>1288</v>
      </c>
      <c r="Q101" t="str">
        <f>"2240061"</f>
        <v>2240061</v>
      </c>
      <c r="R101" t="s">
        <v>120</v>
      </c>
    </row>
    <row r="102" spans="1:18" ht="12.75">
      <c r="A102">
        <v>2</v>
      </c>
      <c r="B102" t="s">
        <v>60</v>
      </c>
      <c r="C102">
        <v>1</v>
      </c>
      <c r="D102" t="s">
        <v>278</v>
      </c>
      <c r="E102" t="s">
        <v>792</v>
      </c>
      <c r="F102" t="str">
        <f>"9220241"</f>
        <v>9220241</v>
      </c>
      <c r="G102" t="s">
        <v>1049</v>
      </c>
      <c r="H102">
        <v>2443031234</v>
      </c>
      <c r="I102" t="s">
        <v>609</v>
      </c>
      <c r="J102" t="s">
        <v>920</v>
      </c>
      <c r="K102">
        <v>43063</v>
      </c>
      <c r="L102" t="str">
        <f>"39.184240"</f>
        <v>39.184240</v>
      </c>
      <c r="M102" t="str">
        <f>"22.129665"</f>
        <v>22.129665</v>
      </c>
      <c r="N102" t="s">
        <v>659</v>
      </c>
      <c r="O102" t="s">
        <v>1265</v>
      </c>
      <c r="P102" t="s">
        <v>1288</v>
      </c>
      <c r="Q102" t="str">
        <f>"2207010"</f>
        <v>2207010</v>
      </c>
      <c r="R102" t="s">
        <v>60</v>
      </c>
    </row>
    <row r="103" spans="1:18" ht="12.75">
      <c r="A103">
        <v>2</v>
      </c>
      <c r="B103" t="s">
        <v>120</v>
      </c>
      <c r="C103">
        <v>1</v>
      </c>
      <c r="D103" t="s">
        <v>278</v>
      </c>
      <c r="E103" t="s">
        <v>792</v>
      </c>
      <c r="F103" t="str">
        <f>"9220249"</f>
        <v>9220249</v>
      </c>
      <c r="G103" t="s">
        <v>1051</v>
      </c>
      <c r="H103">
        <v>2443041285</v>
      </c>
      <c r="I103" t="s">
        <v>635</v>
      </c>
      <c r="J103" t="s">
        <v>759</v>
      </c>
      <c r="K103">
        <v>43300</v>
      </c>
      <c r="L103" t="str">
        <f>"39.393247"</f>
        <v>39.393247</v>
      </c>
      <c r="M103" t="str">
        <f>"22.073088"</f>
        <v>22.073088</v>
      </c>
      <c r="N103" t="s">
        <v>659</v>
      </c>
      <c r="O103" t="s">
        <v>1072</v>
      </c>
      <c r="P103" t="s">
        <v>1288</v>
      </c>
      <c r="Q103" t="str">
        <f>"2204030"</f>
        <v>2204030</v>
      </c>
      <c r="R103" t="s">
        <v>120</v>
      </c>
    </row>
    <row r="104" spans="1:16" ht="12.75">
      <c r="A104">
        <v>3</v>
      </c>
      <c r="B104" t="s">
        <v>1065</v>
      </c>
      <c r="C104">
        <v>1</v>
      </c>
      <c r="D104" t="s">
        <v>278</v>
      </c>
      <c r="E104" t="s">
        <v>792</v>
      </c>
      <c r="F104" t="str">
        <f>"9220258"</f>
        <v>9220258</v>
      </c>
      <c r="G104" t="s">
        <v>1069</v>
      </c>
      <c r="H104">
        <v>2443071236</v>
      </c>
      <c r="I104" t="s">
        <v>611</v>
      </c>
      <c r="J104" t="s">
        <v>779</v>
      </c>
      <c r="K104">
        <v>43068</v>
      </c>
      <c r="L104" t="str">
        <f>"39.062310"</f>
        <v>39.062310</v>
      </c>
      <c r="M104" t="str">
        <f>"21.978870"</f>
        <v>21.978870</v>
      </c>
      <c r="N104" t="s">
        <v>658</v>
      </c>
      <c r="O104" t="s">
        <v>1251</v>
      </c>
      <c r="P104" t="s">
        <v>1288</v>
      </c>
    </row>
    <row r="105" spans="1:18" ht="12.75">
      <c r="A105">
        <v>2</v>
      </c>
      <c r="B105" t="s">
        <v>120</v>
      </c>
      <c r="C105">
        <v>2</v>
      </c>
      <c r="D105" t="s">
        <v>278</v>
      </c>
      <c r="E105" t="s">
        <v>792</v>
      </c>
      <c r="F105" t="str">
        <f>"9220208"</f>
        <v>9220208</v>
      </c>
      <c r="G105" t="s">
        <v>1039</v>
      </c>
      <c r="H105">
        <v>2443024690</v>
      </c>
      <c r="I105" t="s">
        <v>590</v>
      </c>
      <c r="J105" t="s">
        <v>1303</v>
      </c>
      <c r="K105">
        <v>43300</v>
      </c>
      <c r="L105" t="str">
        <f>"39.332908"</f>
        <v>39.332908</v>
      </c>
      <c r="M105" t="str">
        <f>"22.103397"</f>
        <v>22.103397</v>
      </c>
      <c r="N105" t="s">
        <v>659</v>
      </c>
      <c r="O105" t="s">
        <v>905</v>
      </c>
      <c r="P105" t="s">
        <v>1288</v>
      </c>
      <c r="Q105" t="str">
        <f>"2254010"</f>
        <v>2254010</v>
      </c>
      <c r="R105" t="s">
        <v>120</v>
      </c>
    </row>
    <row r="106" spans="1:18" ht="12.75">
      <c r="A106">
        <v>2</v>
      </c>
      <c r="B106" t="s">
        <v>120</v>
      </c>
      <c r="C106">
        <v>2</v>
      </c>
      <c r="D106" t="s">
        <v>278</v>
      </c>
      <c r="E106" t="s">
        <v>792</v>
      </c>
      <c r="F106" t="str">
        <f>"9220210"</f>
        <v>9220210</v>
      </c>
      <c r="G106" t="s">
        <v>1040</v>
      </c>
      <c r="H106">
        <v>2443022641</v>
      </c>
      <c r="I106" t="s">
        <v>593</v>
      </c>
      <c r="J106" t="s">
        <v>906</v>
      </c>
      <c r="K106">
        <v>43300</v>
      </c>
      <c r="L106" t="str">
        <f>"39.334679"</f>
        <v>39.334679</v>
      </c>
      <c r="M106" t="str">
        <f>"22.089544"</f>
        <v>22.089544</v>
      </c>
      <c r="N106" t="s">
        <v>659</v>
      </c>
      <c r="O106" t="s">
        <v>1240</v>
      </c>
      <c r="P106" t="s">
        <v>1288</v>
      </c>
      <c r="Q106" t="str">
        <f>"2240061"</f>
        <v>2240061</v>
      </c>
      <c r="R106" t="s">
        <v>120</v>
      </c>
    </row>
    <row r="107" spans="1:18" ht="12.75">
      <c r="A107">
        <v>2</v>
      </c>
      <c r="B107" t="s">
        <v>120</v>
      </c>
      <c r="C107">
        <v>2</v>
      </c>
      <c r="D107" t="s">
        <v>278</v>
      </c>
      <c r="E107" t="s">
        <v>792</v>
      </c>
      <c r="F107" t="str">
        <f>"9220370"</f>
        <v>9220370</v>
      </c>
      <c r="G107" t="s">
        <v>1046</v>
      </c>
      <c r="H107">
        <v>2443024209</v>
      </c>
      <c r="I107" t="s">
        <v>598</v>
      </c>
      <c r="J107" t="s">
        <v>917</v>
      </c>
      <c r="K107">
        <v>43300</v>
      </c>
      <c r="L107" t="str">
        <f>"39.327967"</f>
        <v>39.327967</v>
      </c>
      <c r="M107" t="str">
        <f>"22.100183"</f>
        <v>22.100183</v>
      </c>
      <c r="N107" t="s">
        <v>659</v>
      </c>
      <c r="O107" t="s">
        <v>918</v>
      </c>
      <c r="P107" t="s">
        <v>1288</v>
      </c>
      <c r="Q107" t="str">
        <f>"2241001"</f>
        <v>2241001</v>
      </c>
      <c r="R107" t="s">
        <v>120</v>
      </c>
    </row>
    <row r="108" spans="1:18" ht="13.5" thickBot="1">
      <c r="A108">
        <v>2</v>
      </c>
      <c r="B108" t="s">
        <v>120</v>
      </c>
      <c r="C108">
        <v>2</v>
      </c>
      <c r="D108" t="s">
        <v>278</v>
      </c>
      <c r="E108" t="s">
        <v>792</v>
      </c>
      <c r="F108" t="str">
        <f>"9220404"</f>
        <v>9220404</v>
      </c>
      <c r="G108" t="s">
        <v>1045</v>
      </c>
      <c r="H108">
        <v>2443023213</v>
      </c>
      <c r="I108" t="s">
        <v>602</v>
      </c>
      <c r="J108" t="s">
        <v>913</v>
      </c>
      <c r="K108">
        <v>43300</v>
      </c>
      <c r="L108" t="str">
        <f>"39.317651"</f>
        <v>39.317651</v>
      </c>
      <c r="M108" t="str">
        <f>"22.128886"</f>
        <v>22.128886</v>
      </c>
      <c r="N108" t="s">
        <v>659</v>
      </c>
      <c r="O108" t="s">
        <v>914</v>
      </c>
      <c r="P108" t="s">
        <v>1288</v>
      </c>
      <c r="Q108" t="str">
        <f>"2240055"</f>
        <v>2240055</v>
      </c>
      <c r="R108" t="s">
        <v>120</v>
      </c>
    </row>
    <row r="109" spans="1:18" ht="13.5" thickBot="1">
      <c r="A109" s="148" t="s">
        <v>1110</v>
      </c>
      <c r="B109" s="149"/>
      <c r="C109" s="149"/>
      <c r="D109" s="149"/>
      <c r="E109" s="149"/>
      <c r="F109" s="150"/>
      <c r="G109" s="149"/>
      <c r="H109" s="149"/>
      <c r="I109" s="149"/>
      <c r="J109" s="149"/>
      <c r="K109" s="149"/>
      <c r="L109" s="149"/>
      <c r="M109" s="149"/>
      <c r="N109" s="149"/>
      <c r="O109" s="149"/>
      <c r="P109" s="151"/>
      <c r="Q109" s="54"/>
      <c r="R109" s="54"/>
    </row>
    <row r="110" spans="2:16" s="54" customFormat="1" ht="25.5">
      <c r="B110" s="54" t="s">
        <v>32</v>
      </c>
      <c r="C110" s="54">
        <v>0</v>
      </c>
      <c r="D110" s="54" t="s">
        <v>31</v>
      </c>
      <c r="E110" s="54" t="s">
        <v>784</v>
      </c>
      <c r="F110" s="54" t="str">
        <f>"7221001"</f>
        <v>7221001</v>
      </c>
      <c r="G110" s="54" t="s">
        <v>1074</v>
      </c>
      <c r="H110" s="54">
        <v>2441026396</v>
      </c>
      <c r="I110" s="54" t="s">
        <v>1075</v>
      </c>
      <c r="J110" s="54" t="s">
        <v>791</v>
      </c>
      <c r="K110" s="54">
        <v>43100</v>
      </c>
      <c r="L110" s="54" t="str">
        <f>"39.346868"</f>
        <v>39.346868</v>
      </c>
      <c r="M110" s="54" t="str">
        <f>"21.912345"</f>
        <v>21.912345</v>
      </c>
      <c r="N110" s="54" t="s">
        <v>659</v>
      </c>
      <c r="O110" s="54" t="s">
        <v>1091</v>
      </c>
      <c r="P110" s="54" t="s">
        <v>1288</v>
      </c>
    </row>
    <row r="111" spans="2:16" s="54" customFormat="1" ht="25.5">
      <c r="B111" s="54" t="s">
        <v>32</v>
      </c>
      <c r="C111" s="54">
        <v>0</v>
      </c>
      <c r="D111" s="54" t="s">
        <v>31</v>
      </c>
      <c r="E111" s="54" t="s">
        <v>784</v>
      </c>
      <c r="F111" s="54" t="str">
        <f>"7221003"</f>
        <v>7221003</v>
      </c>
      <c r="G111" s="54" t="s">
        <v>785</v>
      </c>
      <c r="H111" s="54">
        <v>2441075354</v>
      </c>
      <c r="I111" s="54" t="s">
        <v>446</v>
      </c>
      <c r="J111" s="54" t="s">
        <v>786</v>
      </c>
      <c r="K111" s="54">
        <v>43100</v>
      </c>
      <c r="L111" s="54" t="str">
        <f>"39.370589"</f>
        <v>39.370589</v>
      </c>
      <c r="M111" s="54" t="str">
        <f>"21.934709"</f>
        <v>21.934709</v>
      </c>
      <c r="N111" s="54" t="s">
        <v>659</v>
      </c>
      <c r="O111" s="54" t="s">
        <v>1092</v>
      </c>
      <c r="P111" s="54" t="s">
        <v>1288</v>
      </c>
    </row>
    <row r="112" spans="2:16" s="54" customFormat="1" ht="25.5">
      <c r="B112" s="54" t="s">
        <v>32</v>
      </c>
      <c r="C112" s="54">
        <v>1</v>
      </c>
      <c r="D112" s="54" t="s">
        <v>31</v>
      </c>
      <c r="E112" s="54" t="s">
        <v>784</v>
      </c>
      <c r="F112" s="54" t="str">
        <f>"7221009"</f>
        <v>7221009</v>
      </c>
      <c r="G112" s="54" t="s">
        <v>1093</v>
      </c>
      <c r="H112" s="54">
        <v>6907013738</v>
      </c>
      <c r="I112" s="54" t="s">
        <v>1235</v>
      </c>
      <c r="J112" s="54" t="s">
        <v>1094</v>
      </c>
      <c r="K112" s="54">
        <v>43100</v>
      </c>
      <c r="L112" s="54" t="str">
        <f>"39.364270"</f>
        <v>39.364270</v>
      </c>
      <c r="M112" s="54" t="str">
        <f>"21.932852"</f>
        <v>21.932852</v>
      </c>
      <c r="N112" s="54" t="s">
        <v>659</v>
      </c>
      <c r="O112" s="54" t="s">
        <v>1304</v>
      </c>
      <c r="P112" s="54" t="s">
        <v>1288</v>
      </c>
    </row>
    <row r="113" spans="2:16" s="54" customFormat="1" ht="38.25">
      <c r="B113" s="54" t="s">
        <v>32</v>
      </c>
      <c r="C113" s="54">
        <v>0</v>
      </c>
      <c r="D113" s="54" t="s">
        <v>31</v>
      </c>
      <c r="E113" s="54" t="s">
        <v>784</v>
      </c>
      <c r="F113" s="54" t="str">
        <f>"7221005"</f>
        <v>7221005</v>
      </c>
      <c r="G113" s="54" t="s">
        <v>1305</v>
      </c>
      <c r="H113" s="54">
        <v>2441026040</v>
      </c>
      <c r="I113" s="54" t="s">
        <v>450</v>
      </c>
      <c r="J113" s="54" t="s">
        <v>788</v>
      </c>
      <c r="K113" s="54">
        <v>43100</v>
      </c>
      <c r="L113" s="54" t="str">
        <f>"39.380959"</f>
        <v>39.380959</v>
      </c>
      <c r="M113" s="54" t="str">
        <f>"21.900146"</f>
        <v>21.900146</v>
      </c>
      <c r="N113" s="54" t="s">
        <v>659</v>
      </c>
      <c r="O113" s="54" t="s">
        <v>1306</v>
      </c>
      <c r="P113" s="54" t="s">
        <v>1288</v>
      </c>
    </row>
  </sheetData>
  <sheetProtection/>
  <mergeCells count="3">
    <mergeCell ref="A109:P109"/>
    <mergeCell ref="A51:R51"/>
    <mergeCell ref="A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A1" sqref="A1:A2"/>
    </sheetView>
  </sheetViews>
  <sheetFormatPr defaultColWidth="9.140625" defaultRowHeight="11.25" customHeight="1"/>
  <cols>
    <col min="1" max="1" width="23.140625" style="1" customWidth="1"/>
    <col min="2" max="2" width="13.8515625" style="49" bestFit="1" customWidth="1"/>
    <col min="3" max="3" width="60.7109375" style="1" bestFit="1" customWidth="1"/>
    <col min="4" max="4" width="30.421875" style="1" bestFit="1" customWidth="1"/>
    <col min="5" max="6" width="11.00390625" style="1" bestFit="1" customWidth="1"/>
    <col min="7" max="7" width="31.00390625" style="1" bestFit="1" customWidth="1"/>
    <col min="8" max="8" width="62.421875" style="1" bestFit="1" customWidth="1"/>
    <col min="9" max="9" width="6.00390625" style="1" bestFit="1" customWidth="1"/>
    <col min="10" max="16384" width="9.140625" style="1" customWidth="1"/>
  </cols>
  <sheetData>
    <row r="1" spans="1:9" ht="11.25" customHeight="1">
      <c r="A1" s="157" t="s">
        <v>0</v>
      </c>
      <c r="B1" s="157" t="s">
        <v>637</v>
      </c>
      <c r="C1" s="157" t="s">
        <v>1</v>
      </c>
      <c r="D1" s="157" t="s">
        <v>2</v>
      </c>
      <c r="E1" s="157" t="s">
        <v>3</v>
      </c>
      <c r="F1" s="157" t="s">
        <v>4</v>
      </c>
      <c r="G1" s="157" t="s">
        <v>5</v>
      </c>
      <c r="H1" s="157" t="s">
        <v>6</v>
      </c>
      <c r="I1" s="157" t="s">
        <v>7</v>
      </c>
    </row>
    <row r="2" spans="1:9" ht="11.25" customHeight="1">
      <c r="A2" s="158"/>
      <c r="B2" s="158"/>
      <c r="C2" s="158"/>
      <c r="D2" s="158"/>
      <c r="E2" s="158"/>
      <c r="F2" s="158"/>
      <c r="G2" s="158"/>
      <c r="H2" s="158"/>
      <c r="I2" s="158"/>
    </row>
    <row r="3" spans="1:9" s="2" customFormat="1" ht="25.5" customHeight="1" thickBot="1">
      <c r="A3" s="162" t="s">
        <v>8</v>
      </c>
      <c r="B3" s="163"/>
      <c r="C3" s="163"/>
      <c r="D3" s="163"/>
      <c r="E3" s="163"/>
      <c r="F3" s="163"/>
      <c r="G3" s="163"/>
      <c r="H3" s="163"/>
      <c r="I3" s="164"/>
    </row>
    <row r="4" spans="1:9" s="2" customFormat="1" ht="25.5" customHeight="1">
      <c r="A4" s="154" t="s">
        <v>9</v>
      </c>
      <c r="B4" s="155"/>
      <c r="C4" s="155"/>
      <c r="D4" s="155"/>
      <c r="E4" s="155"/>
      <c r="F4" s="155"/>
      <c r="G4" s="155"/>
      <c r="H4" s="155"/>
      <c r="I4" s="156"/>
    </row>
    <row r="5" spans="1:9" ht="11.25" customHeight="1">
      <c r="A5" s="3" t="s">
        <v>10</v>
      </c>
      <c r="B5" s="36">
        <v>1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5" t="s">
        <v>17</v>
      </c>
    </row>
    <row r="6" spans="1:9" ht="11.25" customHeight="1">
      <c r="A6" s="3" t="s">
        <v>18</v>
      </c>
      <c r="B6" s="36">
        <v>1</v>
      </c>
      <c r="C6" s="4" t="s">
        <v>19</v>
      </c>
      <c r="D6" s="4" t="s">
        <v>20</v>
      </c>
      <c r="E6" s="4" t="s">
        <v>21</v>
      </c>
      <c r="F6" s="4" t="s">
        <v>14</v>
      </c>
      <c r="G6" s="4" t="s">
        <v>22</v>
      </c>
      <c r="H6" s="4" t="s">
        <v>23</v>
      </c>
      <c r="I6" s="5" t="s">
        <v>17</v>
      </c>
    </row>
    <row r="7" spans="1:9" ht="11.25" customHeight="1" thickBot="1">
      <c r="A7" s="6" t="s">
        <v>24</v>
      </c>
      <c r="B7" s="37">
        <v>1</v>
      </c>
      <c r="C7" s="7" t="s">
        <v>25</v>
      </c>
      <c r="D7" s="7" t="s">
        <v>26</v>
      </c>
      <c r="E7" s="7" t="s">
        <v>27</v>
      </c>
      <c r="F7" s="7" t="s">
        <v>27</v>
      </c>
      <c r="G7" s="7" t="s">
        <v>28</v>
      </c>
      <c r="H7" s="7" t="s">
        <v>29</v>
      </c>
      <c r="I7" s="8" t="s">
        <v>30</v>
      </c>
    </row>
    <row r="8" spans="1:9" s="2" customFormat="1" ht="25.5" customHeight="1">
      <c r="A8" s="154" t="s">
        <v>31</v>
      </c>
      <c r="B8" s="155"/>
      <c r="C8" s="155"/>
      <c r="D8" s="155"/>
      <c r="E8" s="155"/>
      <c r="F8" s="155"/>
      <c r="G8" s="155"/>
      <c r="H8" s="155"/>
      <c r="I8" s="156"/>
    </row>
    <row r="9" spans="1:9" ht="11.25" customHeight="1">
      <c r="A9" s="3" t="s">
        <v>32</v>
      </c>
      <c r="B9" s="38">
        <v>12</v>
      </c>
      <c r="C9" s="4" t="s">
        <v>33</v>
      </c>
      <c r="D9" s="4" t="s">
        <v>31</v>
      </c>
      <c r="E9" s="4" t="s">
        <v>34</v>
      </c>
      <c r="F9" s="4" t="s">
        <v>34</v>
      </c>
      <c r="G9" s="4" t="s">
        <v>35</v>
      </c>
      <c r="H9" s="4" t="s">
        <v>36</v>
      </c>
      <c r="I9" s="5" t="s">
        <v>37</v>
      </c>
    </row>
    <row r="10" spans="1:9" ht="11.25" customHeight="1">
      <c r="A10" s="30" t="s">
        <v>32</v>
      </c>
      <c r="B10" s="39">
        <v>6</v>
      </c>
      <c r="C10" s="31" t="s">
        <v>42</v>
      </c>
      <c r="D10" s="31" t="s">
        <v>31</v>
      </c>
      <c r="E10" s="31" t="s">
        <v>43</v>
      </c>
      <c r="F10" s="31" t="s">
        <v>44</v>
      </c>
      <c r="G10" s="31" t="s">
        <v>45</v>
      </c>
      <c r="H10" s="31" t="s">
        <v>46</v>
      </c>
      <c r="I10" s="32" t="s">
        <v>37</v>
      </c>
    </row>
    <row r="11" spans="1:9" ht="11.25" customHeight="1">
      <c r="A11" s="9" t="s">
        <v>32</v>
      </c>
      <c r="B11" s="40">
        <v>12</v>
      </c>
      <c r="C11" s="10" t="s">
        <v>47</v>
      </c>
      <c r="D11" s="10" t="s">
        <v>31</v>
      </c>
      <c r="E11" s="10" t="s">
        <v>48</v>
      </c>
      <c r="F11" s="10" t="s">
        <v>49</v>
      </c>
      <c r="G11" s="10" t="s">
        <v>50</v>
      </c>
      <c r="H11" s="10" t="s">
        <v>74</v>
      </c>
      <c r="I11" s="11" t="s">
        <v>37</v>
      </c>
    </row>
    <row r="12" spans="1:9" ht="11.25" customHeight="1">
      <c r="A12" s="3" t="s">
        <v>32</v>
      </c>
      <c r="B12" s="38">
        <v>10</v>
      </c>
      <c r="C12" s="4" t="s">
        <v>51</v>
      </c>
      <c r="D12" s="4" t="s">
        <v>31</v>
      </c>
      <c r="E12" s="4" t="s">
        <v>52</v>
      </c>
      <c r="F12" s="4" t="s">
        <v>53</v>
      </c>
      <c r="G12" s="4" t="s">
        <v>54</v>
      </c>
      <c r="H12" s="4" t="s">
        <v>55</v>
      </c>
      <c r="I12" s="5" t="s">
        <v>37</v>
      </c>
    </row>
    <row r="13" spans="1:9" ht="11.25" customHeight="1">
      <c r="A13" s="3" t="s">
        <v>32</v>
      </c>
      <c r="B13" s="38">
        <v>9</v>
      </c>
      <c r="C13" s="4" t="s">
        <v>56</v>
      </c>
      <c r="D13" s="4" t="s">
        <v>31</v>
      </c>
      <c r="E13" s="4" t="s">
        <v>57</v>
      </c>
      <c r="F13" s="4" t="s">
        <v>57</v>
      </c>
      <c r="G13" s="4" t="s">
        <v>58</v>
      </c>
      <c r="H13" s="4" t="s">
        <v>59</v>
      </c>
      <c r="I13" s="5" t="s">
        <v>37</v>
      </c>
    </row>
    <row r="14" spans="1:9" ht="11.25" customHeight="1">
      <c r="A14" s="3" t="s">
        <v>60</v>
      </c>
      <c r="B14" s="38">
        <v>6</v>
      </c>
      <c r="C14" s="4" t="s">
        <v>61</v>
      </c>
      <c r="D14" s="4" t="s">
        <v>31</v>
      </c>
      <c r="E14" s="4" t="s">
        <v>62</v>
      </c>
      <c r="F14" s="4" t="s">
        <v>63</v>
      </c>
      <c r="G14" s="4" t="s">
        <v>64</v>
      </c>
      <c r="H14" s="4" t="s">
        <v>65</v>
      </c>
      <c r="I14" s="5" t="s">
        <v>37</v>
      </c>
    </row>
    <row r="15" spans="1:9" ht="11.25" customHeight="1">
      <c r="A15" s="30" t="s">
        <v>32</v>
      </c>
      <c r="B15" s="39">
        <v>12</v>
      </c>
      <c r="C15" s="31" t="s">
        <v>66</v>
      </c>
      <c r="D15" s="31" t="s">
        <v>31</v>
      </c>
      <c r="E15" s="31" t="s">
        <v>43</v>
      </c>
      <c r="F15" s="31" t="s">
        <v>44</v>
      </c>
      <c r="G15" s="31" t="s">
        <v>67</v>
      </c>
      <c r="H15" s="31" t="s">
        <v>46</v>
      </c>
      <c r="I15" s="32" t="s">
        <v>37</v>
      </c>
    </row>
    <row r="16" spans="1:9" ht="11.25" customHeight="1">
      <c r="A16" s="3" t="s">
        <v>32</v>
      </c>
      <c r="B16" s="38">
        <v>12</v>
      </c>
      <c r="C16" s="4" t="s">
        <v>68</v>
      </c>
      <c r="D16" s="4" t="s">
        <v>31</v>
      </c>
      <c r="E16" s="4" t="s">
        <v>69</v>
      </c>
      <c r="F16" s="4" t="s">
        <v>69</v>
      </c>
      <c r="G16" s="4" t="s">
        <v>70</v>
      </c>
      <c r="H16" s="4" t="s">
        <v>71</v>
      </c>
      <c r="I16" s="5" t="s">
        <v>37</v>
      </c>
    </row>
    <row r="17" spans="1:9" ht="11.25" customHeight="1">
      <c r="A17" s="9" t="s">
        <v>32</v>
      </c>
      <c r="B17" s="40">
        <v>12</v>
      </c>
      <c r="C17" s="10" t="s">
        <v>72</v>
      </c>
      <c r="D17" s="10" t="s">
        <v>31</v>
      </c>
      <c r="E17" s="10" t="s">
        <v>49</v>
      </c>
      <c r="F17" s="10" t="s">
        <v>49</v>
      </c>
      <c r="G17" s="10" t="s">
        <v>73</v>
      </c>
      <c r="H17" s="10" t="s">
        <v>74</v>
      </c>
      <c r="I17" s="11" t="s">
        <v>37</v>
      </c>
    </row>
    <row r="18" spans="1:9" ht="11.25" customHeight="1">
      <c r="A18" s="3" t="s">
        <v>32</v>
      </c>
      <c r="B18" s="38">
        <v>10</v>
      </c>
      <c r="C18" s="4" t="s">
        <v>75</v>
      </c>
      <c r="D18" s="4" t="s">
        <v>31</v>
      </c>
      <c r="E18" s="4" t="s">
        <v>76</v>
      </c>
      <c r="F18" s="4" t="s">
        <v>76</v>
      </c>
      <c r="G18" s="4" t="s">
        <v>77</v>
      </c>
      <c r="H18" s="4" t="s">
        <v>78</v>
      </c>
      <c r="I18" s="5" t="s">
        <v>37</v>
      </c>
    </row>
    <row r="19" spans="1:9" ht="11.25" customHeight="1">
      <c r="A19" s="3" t="s">
        <v>32</v>
      </c>
      <c r="B19" s="38">
        <v>12</v>
      </c>
      <c r="C19" s="4" t="s">
        <v>79</v>
      </c>
      <c r="D19" s="4" t="s">
        <v>31</v>
      </c>
      <c r="E19" s="4" t="s">
        <v>80</v>
      </c>
      <c r="F19" s="4" t="s">
        <v>81</v>
      </c>
      <c r="G19" s="4" t="s">
        <v>82</v>
      </c>
      <c r="H19" s="4" t="s">
        <v>83</v>
      </c>
      <c r="I19" s="5" t="s">
        <v>37</v>
      </c>
    </row>
    <row r="20" spans="1:9" ht="11.25" customHeight="1">
      <c r="A20" s="33" t="s">
        <v>32</v>
      </c>
      <c r="B20" s="41">
        <v>12</v>
      </c>
      <c r="C20" s="34" t="s">
        <v>84</v>
      </c>
      <c r="D20" s="34" t="s">
        <v>31</v>
      </c>
      <c r="E20" s="34" t="s">
        <v>85</v>
      </c>
      <c r="F20" s="34" t="s">
        <v>85</v>
      </c>
      <c r="G20" s="34" t="s">
        <v>86</v>
      </c>
      <c r="H20" s="34" t="s">
        <v>87</v>
      </c>
      <c r="I20" s="35" t="s">
        <v>37</v>
      </c>
    </row>
    <row r="21" spans="1:9" ht="11.25" customHeight="1">
      <c r="A21" s="3" t="s">
        <v>32</v>
      </c>
      <c r="B21" s="38">
        <v>12</v>
      </c>
      <c r="C21" s="4" t="s">
        <v>88</v>
      </c>
      <c r="D21" s="4" t="s">
        <v>31</v>
      </c>
      <c r="E21" s="4" t="s">
        <v>89</v>
      </c>
      <c r="F21" s="4" t="s">
        <v>90</v>
      </c>
      <c r="G21" s="4" t="s">
        <v>91</v>
      </c>
      <c r="H21" s="4" t="s">
        <v>92</v>
      </c>
      <c r="I21" s="5" t="s">
        <v>37</v>
      </c>
    </row>
    <row r="22" spans="1:9" ht="11.25" customHeight="1">
      <c r="A22" s="3" t="s">
        <v>32</v>
      </c>
      <c r="B22" s="38">
        <v>11</v>
      </c>
      <c r="C22" s="4" t="s">
        <v>93</v>
      </c>
      <c r="D22" s="4" t="s">
        <v>31</v>
      </c>
      <c r="E22" s="4" t="s">
        <v>94</v>
      </c>
      <c r="F22" s="4" t="s">
        <v>95</v>
      </c>
      <c r="G22" s="4" t="s">
        <v>96</v>
      </c>
      <c r="H22" s="4" t="s">
        <v>97</v>
      </c>
      <c r="I22" s="5" t="s">
        <v>37</v>
      </c>
    </row>
    <row r="23" spans="1:9" ht="11.25" customHeight="1">
      <c r="A23" s="3" t="s">
        <v>32</v>
      </c>
      <c r="B23" s="38">
        <v>12</v>
      </c>
      <c r="C23" s="4" t="s">
        <v>98</v>
      </c>
      <c r="D23" s="4" t="s">
        <v>31</v>
      </c>
      <c r="E23" s="4" t="s">
        <v>99</v>
      </c>
      <c r="F23" s="4" t="s">
        <v>100</v>
      </c>
      <c r="G23" s="4" t="s">
        <v>101</v>
      </c>
      <c r="H23" s="4" t="s">
        <v>102</v>
      </c>
      <c r="I23" s="5" t="s">
        <v>37</v>
      </c>
    </row>
    <row r="24" spans="1:9" ht="11.25" customHeight="1">
      <c r="A24" s="33" t="s">
        <v>103</v>
      </c>
      <c r="B24" s="41">
        <v>4</v>
      </c>
      <c r="C24" s="34" t="s">
        <v>104</v>
      </c>
      <c r="D24" s="34" t="s">
        <v>105</v>
      </c>
      <c r="E24" s="34" t="s">
        <v>106</v>
      </c>
      <c r="F24" s="34" t="s">
        <v>106</v>
      </c>
      <c r="G24" s="34" t="s">
        <v>107</v>
      </c>
      <c r="H24" s="34" t="s">
        <v>108</v>
      </c>
      <c r="I24" s="35" t="s">
        <v>37</v>
      </c>
    </row>
    <row r="25" spans="1:9" ht="11.25" customHeight="1">
      <c r="A25" s="3" t="s">
        <v>109</v>
      </c>
      <c r="B25" s="38">
        <v>6</v>
      </c>
      <c r="C25" s="4" t="s">
        <v>110</v>
      </c>
      <c r="D25" s="4" t="s">
        <v>111</v>
      </c>
      <c r="E25" s="4" t="s">
        <v>112</v>
      </c>
      <c r="F25" s="4" t="s">
        <v>112</v>
      </c>
      <c r="G25" s="4" t="s">
        <v>113</v>
      </c>
      <c r="H25" s="4" t="s">
        <v>114</v>
      </c>
      <c r="I25" s="5" t="s">
        <v>37</v>
      </c>
    </row>
    <row r="26" spans="1:9" ht="11.25" customHeight="1">
      <c r="A26" s="3" t="s">
        <v>109</v>
      </c>
      <c r="B26" s="38">
        <v>6</v>
      </c>
      <c r="C26" s="4" t="s">
        <v>115</v>
      </c>
      <c r="D26" s="4" t="s">
        <v>116</v>
      </c>
      <c r="E26" s="4" t="s">
        <v>117</v>
      </c>
      <c r="F26" s="4" t="s">
        <v>117</v>
      </c>
      <c r="G26" s="4" t="s">
        <v>118</v>
      </c>
      <c r="H26" s="4" t="s">
        <v>119</v>
      </c>
      <c r="I26" s="5" t="s">
        <v>37</v>
      </c>
    </row>
    <row r="27" spans="1:9" ht="11.25" customHeight="1">
      <c r="A27" s="3" t="s">
        <v>120</v>
      </c>
      <c r="B27" s="38">
        <v>6</v>
      </c>
      <c r="C27" s="4" t="s">
        <v>121</v>
      </c>
      <c r="D27" s="4" t="s">
        <v>122</v>
      </c>
      <c r="E27" s="4" t="s">
        <v>123</v>
      </c>
      <c r="F27" s="4" t="s">
        <v>123</v>
      </c>
      <c r="G27" s="4" t="s">
        <v>124</v>
      </c>
      <c r="H27" s="4" t="s">
        <v>125</v>
      </c>
      <c r="I27" s="5" t="s">
        <v>37</v>
      </c>
    </row>
    <row r="28" spans="1:9" ht="11.25" customHeight="1">
      <c r="A28" s="3" t="s">
        <v>120</v>
      </c>
      <c r="B28" s="38">
        <v>6</v>
      </c>
      <c r="C28" s="4" t="s">
        <v>126</v>
      </c>
      <c r="D28" s="4" t="s">
        <v>127</v>
      </c>
      <c r="E28" s="4" t="s">
        <v>128</v>
      </c>
      <c r="F28" s="4" t="s">
        <v>128</v>
      </c>
      <c r="G28" s="4" t="s">
        <v>129</v>
      </c>
      <c r="H28" s="4" t="s">
        <v>130</v>
      </c>
      <c r="I28" s="5" t="s">
        <v>37</v>
      </c>
    </row>
    <row r="29" spans="1:9" ht="11.25" customHeight="1">
      <c r="A29" s="3" t="s">
        <v>109</v>
      </c>
      <c r="B29" s="38">
        <v>6</v>
      </c>
      <c r="C29" s="4" t="s">
        <v>131</v>
      </c>
      <c r="D29" s="4" t="s">
        <v>132</v>
      </c>
      <c r="E29" s="4" t="s">
        <v>133</v>
      </c>
      <c r="F29" s="4" t="s">
        <v>134</v>
      </c>
      <c r="G29" s="4" t="s">
        <v>135</v>
      </c>
      <c r="H29" s="4" t="s">
        <v>136</v>
      </c>
      <c r="I29" s="5" t="s">
        <v>37</v>
      </c>
    </row>
    <row r="30" spans="1:9" ht="11.25" customHeight="1">
      <c r="A30" s="3" t="s">
        <v>120</v>
      </c>
      <c r="B30" s="38">
        <v>4</v>
      </c>
      <c r="C30" s="4" t="s">
        <v>137</v>
      </c>
      <c r="D30" s="4" t="s">
        <v>138</v>
      </c>
      <c r="E30" s="4" t="s">
        <v>139</v>
      </c>
      <c r="F30" s="4" t="s">
        <v>139</v>
      </c>
      <c r="G30" s="4" t="s">
        <v>140</v>
      </c>
      <c r="H30" s="4" t="s">
        <v>141</v>
      </c>
      <c r="I30" s="5" t="s">
        <v>37</v>
      </c>
    </row>
    <row r="31" spans="1:9" ht="11.25" customHeight="1">
      <c r="A31" s="3" t="s">
        <v>120</v>
      </c>
      <c r="B31" s="38">
        <v>4</v>
      </c>
      <c r="C31" s="4" t="s">
        <v>142</v>
      </c>
      <c r="D31" s="4" t="s">
        <v>143</v>
      </c>
      <c r="E31" s="4" t="s">
        <v>144</v>
      </c>
      <c r="F31" s="4" t="s">
        <v>145</v>
      </c>
      <c r="G31" s="4" t="s">
        <v>146</v>
      </c>
      <c r="H31" s="4" t="s">
        <v>147</v>
      </c>
      <c r="I31" s="5" t="s">
        <v>37</v>
      </c>
    </row>
    <row r="32" spans="1:9" ht="11.25" customHeight="1">
      <c r="A32" s="3" t="s">
        <v>120</v>
      </c>
      <c r="B32" s="38">
        <v>6</v>
      </c>
      <c r="C32" s="4" t="s">
        <v>148</v>
      </c>
      <c r="D32" s="4" t="s">
        <v>149</v>
      </c>
      <c r="E32" s="4" t="s">
        <v>150</v>
      </c>
      <c r="F32" s="4" t="s">
        <v>150</v>
      </c>
      <c r="G32" s="4" t="s">
        <v>151</v>
      </c>
      <c r="H32" s="4" t="s">
        <v>152</v>
      </c>
      <c r="I32" s="5" t="s">
        <v>37</v>
      </c>
    </row>
    <row r="33" spans="1:9" ht="11.25" customHeight="1" thickBot="1">
      <c r="A33" s="6" t="s">
        <v>32</v>
      </c>
      <c r="B33" s="42">
        <v>6</v>
      </c>
      <c r="C33" s="7" t="s">
        <v>153</v>
      </c>
      <c r="D33" s="7" t="s">
        <v>154</v>
      </c>
      <c r="E33" s="7" t="s">
        <v>155</v>
      </c>
      <c r="F33" s="7" t="s">
        <v>155</v>
      </c>
      <c r="G33" s="7" t="s">
        <v>156</v>
      </c>
      <c r="H33" s="7" t="s">
        <v>157</v>
      </c>
      <c r="I33" s="8" t="s">
        <v>37</v>
      </c>
    </row>
    <row r="34" spans="1:9" s="2" customFormat="1" ht="25.5" customHeight="1">
      <c r="A34" s="154" t="s">
        <v>158</v>
      </c>
      <c r="B34" s="155"/>
      <c r="C34" s="155"/>
      <c r="D34" s="155"/>
      <c r="E34" s="155"/>
      <c r="F34" s="155"/>
      <c r="G34" s="155"/>
      <c r="H34" s="155"/>
      <c r="I34" s="156"/>
    </row>
    <row r="35" spans="1:9" ht="11.25" customHeight="1">
      <c r="A35" s="3" t="s">
        <v>103</v>
      </c>
      <c r="B35" s="38">
        <v>1</v>
      </c>
      <c r="C35" s="4" t="s">
        <v>159</v>
      </c>
      <c r="D35" s="4" t="s">
        <v>160</v>
      </c>
      <c r="E35" s="4" t="s">
        <v>161</v>
      </c>
      <c r="F35" s="4" t="s">
        <v>14</v>
      </c>
      <c r="G35" s="4" t="s">
        <v>162</v>
      </c>
      <c r="H35" s="4" t="s">
        <v>163</v>
      </c>
      <c r="I35" s="5" t="s">
        <v>164</v>
      </c>
    </row>
    <row r="36" spans="1:9" ht="11.25" customHeight="1" thickBot="1">
      <c r="A36" s="6" t="s">
        <v>103</v>
      </c>
      <c r="B36" s="42">
        <v>2</v>
      </c>
      <c r="C36" s="7" t="s">
        <v>165</v>
      </c>
      <c r="D36" s="7" t="s">
        <v>166</v>
      </c>
      <c r="E36" s="7" t="s">
        <v>167</v>
      </c>
      <c r="F36" s="7" t="s">
        <v>167</v>
      </c>
      <c r="G36" s="7" t="s">
        <v>168</v>
      </c>
      <c r="H36" s="7" t="s">
        <v>169</v>
      </c>
      <c r="I36" s="8" t="s">
        <v>164</v>
      </c>
    </row>
    <row r="37" spans="1:9" s="2" customFormat="1" ht="25.5" customHeight="1">
      <c r="A37" s="154" t="s">
        <v>170</v>
      </c>
      <c r="B37" s="155"/>
      <c r="C37" s="155"/>
      <c r="D37" s="155"/>
      <c r="E37" s="155"/>
      <c r="F37" s="155"/>
      <c r="G37" s="155"/>
      <c r="H37" s="155"/>
      <c r="I37" s="156"/>
    </row>
    <row r="38" spans="1:9" ht="11.25" customHeight="1">
      <c r="A38" s="3" t="s">
        <v>171</v>
      </c>
      <c r="B38" s="38">
        <v>6</v>
      </c>
      <c r="C38" s="4" t="s">
        <v>172</v>
      </c>
      <c r="D38" s="4" t="s">
        <v>170</v>
      </c>
      <c r="E38" s="4" t="s">
        <v>173</v>
      </c>
      <c r="F38" s="4" t="s">
        <v>173</v>
      </c>
      <c r="G38" s="4" t="s">
        <v>174</v>
      </c>
      <c r="H38" s="4" t="s">
        <v>175</v>
      </c>
      <c r="I38" s="5" t="s">
        <v>176</v>
      </c>
    </row>
    <row r="39" spans="1:9" ht="11.25" customHeight="1">
      <c r="A39" s="3" t="s">
        <v>171</v>
      </c>
      <c r="B39" s="38">
        <v>6</v>
      </c>
      <c r="C39" s="4" t="s">
        <v>177</v>
      </c>
      <c r="D39" s="4" t="s">
        <v>170</v>
      </c>
      <c r="E39" s="4" t="s">
        <v>178</v>
      </c>
      <c r="F39" s="4" t="s">
        <v>178</v>
      </c>
      <c r="G39" s="4" t="s">
        <v>179</v>
      </c>
      <c r="H39" s="4" t="s">
        <v>175</v>
      </c>
      <c r="I39" s="5" t="s">
        <v>176</v>
      </c>
    </row>
    <row r="40" spans="1:9" ht="11.25" customHeight="1">
      <c r="A40" s="3" t="s">
        <v>180</v>
      </c>
      <c r="B40" s="38">
        <v>1</v>
      </c>
      <c r="C40" s="4" t="s">
        <v>181</v>
      </c>
      <c r="D40" s="4" t="s">
        <v>182</v>
      </c>
      <c r="E40" s="4" t="s">
        <v>183</v>
      </c>
      <c r="F40" s="4" t="s">
        <v>183</v>
      </c>
      <c r="G40" s="4" t="s">
        <v>184</v>
      </c>
      <c r="H40" s="4" t="s">
        <v>185</v>
      </c>
      <c r="I40" s="5" t="s">
        <v>176</v>
      </c>
    </row>
    <row r="41" spans="1:9" ht="11.25" customHeight="1">
      <c r="A41" s="3" t="s">
        <v>32</v>
      </c>
      <c r="B41" s="38">
        <v>6</v>
      </c>
      <c r="C41" s="4" t="s">
        <v>186</v>
      </c>
      <c r="D41" s="4" t="s">
        <v>187</v>
      </c>
      <c r="E41" s="4" t="s">
        <v>188</v>
      </c>
      <c r="F41" s="4" t="s">
        <v>188</v>
      </c>
      <c r="G41" s="4" t="s">
        <v>189</v>
      </c>
      <c r="H41" s="4" t="s">
        <v>190</v>
      </c>
      <c r="I41" s="5" t="s">
        <v>191</v>
      </c>
    </row>
    <row r="42" spans="1:9" ht="11.25" customHeight="1">
      <c r="A42" s="3" t="s">
        <v>180</v>
      </c>
      <c r="B42" s="38">
        <v>1</v>
      </c>
      <c r="C42" s="4" t="s">
        <v>192</v>
      </c>
      <c r="D42" s="4" t="s">
        <v>193</v>
      </c>
      <c r="E42" s="4" t="s">
        <v>194</v>
      </c>
      <c r="F42" s="4" t="s">
        <v>14</v>
      </c>
      <c r="G42" s="4" t="s">
        <v>195</v>
      </c>
      <c r="H42" s="4" t="s">
        <v>196</v>
      </c>
      <c r="I42" s="5" t="s">
        <v>176</v>
      </c>
    </row>
    <row r="43" spans="1:9" ht="11.25" customHeight="1">
      <c r="A43" s="3" t="s">
        <v>180</v>
      </c>
      <c r="B43" s="38">
        <v>1</v>
      </c>
      <c r="C43" s="4" t="s">
        <v>197</v>
      </c>
      <c r="D43" s="4" t="s">
        <v>198</v>
      </c>
      <c r="E43" s="4" t="s">
        <v>199</v>
      </c>
      <c r="F43" s="4" t="s">
        <v>14</v>
      </c>
      <c r="G43" s="4" t="s">
        <v>200</v>
      </c>
      <c r="H43" s="4" t="s">
        <v>201</v>
      </c>
      <c r="I43" s="5" t="s">
        <v>176</v>
      </c>
    </row>
    <row r="44" spans="1:9" ht="11.25" customHeight="1">
      <c r="A44" s="3" t="s">
        <v>60</v>
      </c>
      <c r="B44" s="38">
        <v>6</v>
      </c>
      <c r="C44" s="4" t="s">
        <v>202</v>
      </c>
      <c r="D44" s="4" t="s">
        <v>203</v>
      </c>
      <c r="E44" s="4" t="s">
        <v>204</v>
      </c>
      <c r="F44" s="4" t="s">
        <v>204</v>
      </c>
      <c r="G44" s="4" t="s">
        <v>205</v>
      </c>
      <c r="H44" s="4" t="s">
        <v>206</v>
      </c>
      <c r="I44" s="5" t="s">
        <v>191</v>
      </c>
    </row>
    <row r="45" spans="1:9" ht="11.25" customHeight="1">
      <c r="A45" s="3" t="s">
        <v>171</v>
      </c>
      <c r="B45" s="38">
        <v>6</v>
      </c>
      <c r="C45" s="4" t="s">
        <v>207</v>
      </c>
      <c r="D45" s="4" t="s">
        <v>208</v>
      </c>
      <c r="E45" s="4" t="s">
        <v>209</v>
      </c>
      <c r="F45" s="4" t="s">
        <v>210</v>
      </c>
      <c r="G45" s="4" t="s">
        <v>211</v>
      </c>
      <c r="H45" s="4" t="s">
        <v>212</v>
      </c>
      <c r="I45" s="5" t="s">
        <v>176</v>
      </c>
    </row>
    <row r="46" spans="1:9" ht="11.25" customHeight="1" thickBot="1">
      <c r="A46" s="6" t="s">
        <v>18</v>
      </c>
      <c r="B46" s="42">
        <v>2</v>
      </c>
      <c r="C46" s="7" t="s">
        <v>213</v>
      </c>
      <c r="D46" s="7" t="s">
        <v>214</v>
      </c>
      <c r="E46" s="7" t="s">
        <v>215</v>
      </c>
      <c r="F46" s="7" t="s">
        <v>215</v>
      </c>
      <c r="G46" s="7" t="s">
        <v>216</v>
      </c>
      <c r="H46" s="7" t="s">
        <v>217</v>
      </c>
      <c r="I46" s="8" t="s">
        <v>218</v>
      </c>
    </row>
    <row r="47" spans="1:9" s="2" customFormat="1" ht="25.5" customHeight="1">
      <c r="A47" s="154" t="s">
        <v>219</v>
      </c>
      <c r="B47" s="155"/>
      <c r="C47" s="155"/>
      <c r="D47" s="155"/>
      <c r="E47" s="155"/>
      <c r="F47" s="155"/>
      <c r="G47" s="155"/>
      <c r="H47" s="155"/>
      <c r="I47" s="156"/>
    </row>
    <row r="48" spans="1:9" ht="12.75" customHeight="1">
      <c r="A48" s="3" t="s">
        <v>60</v>
      </c>
      <c r="B48" s="38">
        <v>7</v>
      </c>
      <c r="C48" s="4" t="s">
        <v>220</v>
      </c>
      <c r="D48" s="4" t="s">
        <v>221</v>
      </c>
      <c r="E48" s="4" t="s">
        <v>222</v>
      </c>
      <c r="F48" s="4" t="s">
        <v>223</v>
      </c>
      <c r="G48" s="4" t="s">
        <v>224</v>
      </c>
      <c r="H48" s="4" t="s">
        <v>225</v>
      </c>
      <c r="I48" s="5" t="s">
        <v>226</v>
      </c>
    </row>
    <row r="49" spans="1:9" ht="12.75" customHeight="1">
      <c r="A49" s="3" t="s">
        <v>60</v>
      </c>
      <c r="B49" s="38">
        <v>6</v>
      </c>
      <c r="C49" s="4" t="s">
        <v>227</v>
      </c>
      <c r="D49" s="4" t="s">
        <v>219</v>
      </c>
      <c r="E49" s="4" t="s">
        <v>228</v>
      </c>
      <c r="F49" s="4" t="s">
        <v>229</v>
      </c>
      <c r="G49" s="4" t="s">
        <v>230</v>
      </c>
      <c r="H49" s="4" t="s">
        <v>231</v>
      </c>
      <c r="I49" s="5" t="s">
        <v>226</v>
      </c>
    </row>
    <row r="50" spans="1:9" ht="12.75" customHeight="1">
      <c r="A50" s="3" t="s">
        <v>60</v>
      </c>
      <c r="B50" s="38">
        <v>6</v>
      </c>
      <c r="C50" s="4" t="s">
        <v>232</v>
      </c>
      <c r="D50" s="4" t="s">
        <v>219</v>
      </c>
      <c r="E50" s="4" t="s">
        <v>233</v>
      </c>
      <c r="F50" s="4" t="s">
        <v>234</v>
      </c>
      <c r="G50" s="4" t="s">
        <v>235</v>
      </c>
      <c r="H50" s="4" t="s">
        <v>236</v>
      </c>
      <c r="I50" s="5" t="s">
        <v>226</v>
      </c>
    </row>
    <row r="51" spans="1:9" ht="12.75" customHeight="1">
      <c r="A51" s="3" t="s">
        <v>60</v>
      </c>
      <c r="B51" s="38">
        <v>2</v>
      </c>
      <c r="C51" s="4" t="s">
        <v>237</v>
      </c>
      <c r="D51" s="4" t="s">
        <v>238</v>
      </c>
      <c r="E51" s="4" t="s">
        <v>239</v>
      </c>
      <c r="F51" s="4" t="s">
        <v>239</v>
      </c>
      <c r="G51" s="4" t="s">
        <v>240</v>
      </c>
      <c r="H51" s="4" t="s">
        <v>241</v>
      </c>
      <c r="I51" s="5" t="s">
        <v>226</v>
      </c>
    </row>
    <row r="52" spans="1:9" ht="12.75" customHeight="1">
      <c r="A52" s="3" t="s">
        <v>120</v>
      </c>
      <c r="B52" s="38">
        <v>4</v>
      </c>
      <c r="C52" s="4" t="s">
        <v>242</v>
      </c>
      <c r="D52" s="4" t="s">
        <v>243</v>
      </c>
      <c r="E52" s="4" t="s">
        <v>244</v>
      </c>
      <c r="F52" s="4" t="s">
        <v>245</v>
      </c>
      <c r="G52" s="4" t="s">
        <v>246</v>
      </c>
      <c r="H52" s="4" t="s">
        <v>247</v>
      </c>
      <c r="I52" s="5" t="s">
        <v>191</v>
      </c>
    </row>
    <row r="53" spans="1:9" ht="12.75" customHeight="1">
      <c r="A53" s="3" t="s">
        <v>103</v>
      </c>
      <c r="B53" s="38">
        <v>2</v>
      </c>
      <c r="C53" s="4" t="s">
        <v>248</v>
      </c>
      <c r="D53" s="4" t="s">
        <v>249</v>
      </c>
      <c r="E53" s="4" t="s">
        <v>250</v>
      </c>
      <c r="F53" s="4" t="s">
        <v>250</v>
      </c>
      <c r="G53" s="4" t="s">
        <v>251</v>
      </c>
      <c r="H53" s="4" t="s">
        <v>252</v>
      </c>
      <c r="I53" s="5" t="s">
        <v>226</v>
      </c>
    </row>
    <row r="54" spans="1:9" ht="12.75" customHeight="1">
      <c r="A54" s="51" t="s">
        <v>171</v>
      </c>
      <c r="B54" s="38">
        <v>6</v>
      </c>
      <c r="C54" s="4" t="s">
        <v>253</v>
      </c>
      <c r="D54" s="4" t="s">
        <v>254</v>
      </c>
      <c r="E54" s="4" t="s">
        <v>255</v>
      </c>
      <c r="F54" s="4" t="s">
        <v>256</v>
      </c>
      <c r="G54" s="4" t="s">
        <v>257</v>
      </c>
      <c r="H54" s="4" t="s">
        <v>258</v>
      </c>
      <c r="I54" s="5" t="s">
        <v>259</v>
      </c>
    </row>
    <row r="55" spans="1:9" ht="12.75" customHeight="1">
      <c r="A55" s="3" t="s">
        <v>103</v>
      </c>
      <c r="B55" s="38">
        <v>4</v>
      </c>
      <c r="C55" s="4" t="s">
        <v>260</v>
      </c>
      <c r="D55" s="4" t="s">
        <v>261</v>
      </c>
      <c r="E55" s="4" t="s">
        <v>262</v>
      </c>
      <c r="F55" s="4" t="s">
        <v>263</v>
      </c>
      <c r="G55" s="4" t="s">
        <v>264</v>
      </c>
      <c r="H55" s="4" t="s">
        <v>265</v>
      </c>
      <c r="I55" s="5" t="s">
        <v>266</v>
      </c>
    </row>
    <row r="56" spans="1:9" ht="12.75" customHeight="1">
      <c r="A56" s="3" t="s">
        <v>60</v>
      </c>
      <c r="B56" s="38">
        <v>6</v>
      </c>
      <c r="C56" s="4" t="s">
        <v>267</v>
      </c>
      <c r="D56" s="4" t="s">
        <v>268</v>
      </c>
      <c r="E56" s="4" t="s">
        <v>269</v>
      </c>
      <c r="F56" s="4" t="s">
        <v>270</v>
      </c>
      <c r="G56" s="4" t="s">
        <v>271</v>
      </c>
      <c r="H56" s="4" t="s">
        <v>272</v>
      </c>
      <c r="I56" s="5" t="s">
        <v>266</v>
      </c>
    </row>
    <row r="57" spans="1:9" ht="13.5" customHeight="1" thickBot="1">
      <c r="A57" s="6" t="s">
        <v>103</v>
      </c>
      <c r="B57" s="42">
        <v>4</v>
      </c>
      <c r="C57" s="7" t="s">
        <v>273</v>
      </c>
      <c r="D57" s="7" t="s">
        <v>274</v>
      </c>
      <c r="E57" s="7" t="s">
        <v>275</v>
      </c>
      <c r="F57" s="7" t="s">
        <v>275</v>
      </c>
      <c r="G57" s="7" t="s">
        <v>276</v>
      </c>
      <c r="H57" s="7" t="s">
        <v>277</v>
      </c>
      <c r="I57" s="8" t="s">
        <v>259</v>
      </c>
    </row>
    <row r="58" spans="1:9" s="2" customFormat="1" ht="25.5" customHeight="1">
      <c r="A58" s="154" t="s">
        <v>278</v>
      </c>
      <c r="B58" s="155"/>
      <c r="C58" s="155"/>
      <c r="D58" s="155"/>
      <c r="E58" s="155"/>
      <c r="F58" s="155"/>
      <c r="G58" s="155"/>
      <c r="H58" s="155"/>
      <c r="I58" s="156"/>
    </row>
    <row r="59" spans="1:9" ht="12.75" customHeight="1">
      <c r="A59" s="3" t="s">
        <v>120</v>
      </c>
      <c r="B59" s="38">
        <v>6</v>
      </c>
      <c r="C59" s="4" t="s">
        <v>279</v>
      </c>
      <c r="D59" s="4" t="s">
        <v>278</v>
      </c>
      <c r="E59" s="4" t="s">
        <v>280</v>
      </c>
      <c r="F59" s="4" t="s">
        <v>280</v>
      </c>
      <c r="G59" s="4" t="s">
        <v>281</v>
      </c>
      <c r="H59" s="4" t="s">
        <v>282</v>
      </c>
      <c r="I59" s="5" t="s">
        <v>283</v>
      </c>
    </row>
    <row r="60" spans="1:9" ht="12.75" customHeight="1">
      <c r="A60" s="3" t="s">
        <v>120</v>
      </c>
      <c r="B60" s="38">
        <v>12</v>
      </c>
      <c r="C60" s="4" t="s">
        <v>284</v>
      </c>
      <c r="D60" s="4" t="s">
        <v>278</v>
      </c>
      <c r="E60" s="4" t="s">
        <v>285</v>
      </c>
      <c r="F60" s="4" t="s">
        <v>285</v>
      </c>
      <c r="G60" s="4" t="s">
        <v>286</v>
      </c>
      <c r="H60" s="4" t="s">
        <v>287</v>
      </c>
      <c r="I60" s="5" t="s">
        <v>283</v>
      </c>
    </row>
    <row r="61" spans="1:9" ht="12.75" customHeight="1">
      <c r="A61" s="3" t="s">
        <v>103</v>
      </c>
      <c r="B61" s="38">
        <v>12</v>
      </c>
      <c r="C61" s="4" t="s">
        <v>288</v>
      </c>
      <c r="D61" s="4" t="s">
        <v>278</v>
      </c>
      <c r="E61" s="4" t="s">
        <v>289</v>
      </c>
      <c r="F61" s="4" t="s">
        <v>289</v>
      </c>
      <c r="G61" s="4" t="s">
        <v>290</v>
      </c>
      <c r="H61" s="4" t="s">
        <v>291</v>
      </c>
      <c r="I61" s="5" t="s">
        <v>283</v>
      </c>
    </row>
    <row r="62" spans="1:9" ht="12.75" customHeight="1">
      <c r="A62" s="3" t="s">
        <v>18</v>
      </c>
      <c r="B62" s="38">
        <v>1</v>
      </c>
      <c r="C62" s="4" t="s">
        <v>292</v>
      </c>
      <c r="D62" s="4" t="s">
        <v>293</v>
      </c>
      <c r="E62" s="4" t="s">
        <v>294</v>
      </c>
      <c r="F62" s="4" t="s">
        <v>294</v>
      </c>
      <c r="G62" s="4" t="s">
        <v>295</v>
      </c>
      <c r="H62" s="4" t="s">
        <v>296</v>
      </c>
      <c r="I62" s="5" t="s">
        <v>297</v>
      </c>
    </row>
    <row r="63" spans="1:9" ht="12.75" customHeight="1">
      <c r="A63" s="3" t="s">
        <v>171</v>
      </c>
      <c r="B63" s="38">
        <v>6</v>
      </c>
      <c r="C63" s="4" t="s">
        <v>298</v>
      </c>
      <c r="D63" s="4" t="s">
        <v>299</v>
      </c>
      <c r="E63" s="4" t="s">
        <v>300</v>
      </c>
      <c r="F63" s="4" t="s">
        <v>300</v>
      </c>
      <c r="G63" s="4" t="s">
        <v>301</v>
      </c>
      <c r="H63" s="4" t="s">
        <v>302</v>
      </c>
      <c r="I63" s="5" t="s">
        <v>303</v>
      </c>
    </row>
    <row r="64" spans="1:9" ht="12.75" customHeight="1">
      <c r="A64" s="3" t="s">
        <v>120</v>
      </c>
      <c r="B64" s="38">
        <v>6</v>
      </c>
      <c r="C64" s="4" t="s">
        <v>304</v>
      </c>
      <c r="D64" s="4" t="s">
        <v>305</v>
      </c>
      <c r="E64" s="4" t="s">
        <v>306</v>
      </c>
      <c r="F64" s="4" t="s">
        <v>306</v>
      </c>
      <c r="G64" s="4" t="s">
        <v>307</v>
      </c>
      <c r="H64" s="4" t="s">
        <v>308</v>
      </c>
      <c r="I64" s="5" t="s">
        <v>37</v>
      </c>
    </row>
    <row r="65" spans="1:9" ht="12.75" customHeight="1">
      <c r="A65" s="3" t="s">
        <v>171</v>
      </c>
      <c r="B65" s="38">
        <v>4</v>
      </c>
      <c r="C65" s="4" t="s">
        <v>309</v>
      </c>
      <c r="D65" s="4" t="s">
        <v>310</v>
      </c>
      <c r="E65" s="4" t="s">
        <v>311</v>
      </c>
      <c r="F65" s="4" t="s">
        <v>311</v>
      </c>
      <c r="G65" s="4" t="s">
        <v>312</v>
      </c>
      <c r="H65" s="4" t="s">
        <v>313</v>
      </c>
      <c r="I65" s="5" t="s">
        <v>283</v>
      </c>
    </row>
    <row r="66" spans="1:9" ht="12.75" customHeight="1">
      <c r="A66" s="3" t="s">
        <v>60</v>
      </c>
      <c r="B66" s="38">
        <v>4</v>
      </c>
      <c r="C66" s="4" t="s">
        <v>314</v>
      </c>
      <c r="D66" s="4" t="s">
        <v>315</v>
      </c>
      <c r="E66" s="4" t="s">
        <v>316</v>
      </c>
      <c r="F66" s="4" t="s">
        <v>316</v>
      </c>
      <c r="G66" s="4" t="s">
        <v>317</v>
      </c>
      <c r="H66" s="4" t="s">
        <v>318</v>
      </c>
      <c r="I66" s="5" t="s">
        <v>283</v>
      </c>
    </row>
    <row r="67" spans="1:9" ht="12.75" customHeight="1">
      <c r="A67" s="3" t="s">
        <v>171</v>
      </c>
      <c r="B67" s="38">
        <v>6</v>
      </c>
      <c r="C67" s="4" t="s">
        <v>319</v>
      </c>
      <c r="D67" s="4" t="s">
        <v>320</v>
      </c>
      <c r="E67" s="4" t="s">
        <v>321</v>
      </c>
      <c r="F67" s="4" t="s">
        <v>321</v>
      </c>
      <c r="G67" s="4" t="s">
        <v>322</v>
      </c>
      <c r="H67" s="4" t="s">
        <v>323</v>
      </c>
      <c r="I67" s="5" t="s">
        <v>303</v>
      </c>
    </row>
    <row r="68" spans="1:9" ht="12.75" customHeight="1">
      <c r="A68" s="3" t="s">
        <v>180</v>
      </c>
      <c r="B68" s="38">
        <v>1</v>
      </c>
      <c r="C68" s="4" t="s">
        <v>324</v>
      </c>
      <c r="D68" s="4" t="s">
        <v>325</v>
      </c>
      <c r="E68" s="4" t="s">
        <v>326</v>
      </c>
      <c r="F68" s="4" t="s">
        <v>326</v>
      </c>
      <c r="G68" s="4" t="s">
        <v>327</v>
      </c>
      <c r="H68" s="4" t="s">
        <v>328</v>
      </c>
      <c r="I68" s="5" t="s">
        <v>297</v>
      </c>
    </row>
    <row r="69" spans="1:9" ht="13.5" customHeight="1" thickBot="1">
      <c r="A69" s="6" t="s">
        <v>120</v>
      </c>
      <c r="B69" s="42">
        <v>5</v>
      </c>
      <c r="C69" s="7" t="s">
        <v>329</v>
      </c>
      <c r="D69" s="7" t="s">
        <v>330</v>
      </c>
      <c r="E69" s="7" t="s">
        <v>331</v>
      </c>
      <c r="F69" s="7" t="s">
        <v>332</v>
      </c>
      <c r="G69" s="7" t="s">
        <v>333</v>
      </c>
      <c r="H69" s="7" t="s">
        <v>334</v>
      </c>
      <c r="I69" s="8" t="s">
        <v>283</v>
      </c>
    </row>
    <row r="70" spans="1:9" s="2" customFormat="1" ht="25.5" customHeight="1" thickBot="1">
      <c r="A70" s="159" t="s">
        <v>335</v>
      </c>
      <c r="B70" s="160"/>
      <c r="C70" s="160"/>
      <c r="D70" s="160"/>
      <c r="E70" s="160"/>
      <c r="F70" s="160"/>
      <c r="G70" s="160"/>
      <c r="H70" s="160"/>
      <c r="I70" s="161"/>
    </row>
    <row r="71" spans="1:9" s="2" customFormat="1" ht="25.5" customHeight="1">
      <c r="A71" s="154" t="s">
        <v>9</v>
      </c>
      <c r="B71" s="155"/>
      <c r="C71" s="155"/>
      <c r="D71" s="155"/>
      <c r="E71" s="155"/>
      <c r="F71" s="155"/>
      <c r="G71" s="155"/>
      <c r="H71" s="155"/>
      <c r="I71" s="156"/>
    </row>
    <row r="72" spans="1:9" ht="11.25" customHeight="1" thickBot="1">
      <c r="A72" s="6" t="s">
        <v>24</v>
      </c>
      <c r="B72" s="37">
        <v>1</v>
      </c>
      <c r="C72" s="50" t="s">
        <v>639</v>
      </c>
      <c r="D72" s="7" t="s">
        <v>26</v>
      </c>
      <c r="E72" s="7" t="s">
        <v>27</v>
      </c>
      <c r="F72" s="7" t="s">
        <v>27</v>
      </c>
      <c r="G72" s="50" t="s">
        <v>638</v>
      </c>
      <c r="H72" s="7" t="s">
        <v>29</v>
      </c>
      <c r="I72" s="8" t="s">
        <v>30</v>
      </c>
    </row>
    <row r="73" spans="1:9" ht="12.75" customHeight="1" thickBot="1">
      <c r="A73" s="3" t="s">
        <v>18</v>
      </c>
      <c r="B73" s="38">
        <v>1</v>
      </c>
      <c r="C73" s="4" t="s">
        <v>336</v>
      </c>
      <c r="D73" s="4" t="s">
        <v>20</v>
      </c>
      <c r="E73" s="4" t="s">
        <v>21</v>
      </c>
      <c r="F73" s="4" t="s">
        <v>14</v>
      </c>
      <c r="G73" s="4" t="s">
        <v>337</v>
      </c>
      <c r="H73" s="4" t="s">
        <v>23</v>
      </c>
      <c r="I73" s="5" t="s">
        <v>17</v>
      </c>
    </row>
    <row r="74" spans="1:9" s="2" customFormat="1" ht="25.5" customHeight="1">
      <c r="A74" s="154" t="s">
        <v>31</v>
      </c>
      <c r="B74" s="155"/>
      <c r="C74" s="155"/>
      <c r="D74" s="155"/>
      <c r="E74" s="155"/>
      <c r="F74" s="155"/>
      <c r="G74" s="155"/>
      <c r="H74" s="155"/>
      <c r="I74" s="156"/>
    </row>
    <row r="75" spans="1:9" ht="12.75" customHeight="1">
      <c r="A75" s="24" t="s">
        <v>32</v>
      </c>
      <c r="B75" s="43">
        <v>2</v>
      </c>
      <c r="C75" s="25" t="s">
        <v>338</v>
      </c>
      <c r="D75" s="25" t="s">
        <v>31</v>
      </c>
      <c r="E75" s="25" t="s">
        <v>339</v>
      </c>
      <c r="F75" s="25" t="s">
        <v>14</v>
      </c>
      <c r="G75" s="25" t="s">
        <v>340</v>
      </c>
      <c r="H75" s="25" t="s">
        <v>36</v>
      </c>
      <c r="I75" s="26" t="s">
        <v>37</v>
      </c>
    </row>
    <row r="76" spans="1:9" ht="12.75" customHeight="1">
      <c r="A76" s="3" t="s">
        <v>32</v>
      </c>
      <c r="B76" s="38">
        <v>2</v>
      </c>
      <c r="C76" s="4" t="s">
        <v>341</v>
      </c>
      <c r="D76" s="4" t="s">
        <v>105</v>
      </c>
      <c r="E76" s="4" t="s">
        <v>342</v>
      </c>
      <c r="F76" s="4" t="s">
        <v>14</v>
      </c>
      <c r="G76" s="4" t="s">
        <v>343</v>
      </c>
      <c r="H76" s="4" t="s">
        <v>344</v>
      </c>
      <c r="I76" s="5" t="s">
        <v>37</v>
      </c>
    </row>
    <row r="77" spans="1:9" ht="12.75" customHeight="1">
      <c r="A77" s="3" t="s">
        <v>32</v>
      </c>
      <c r="B77" s="38">
        <v>2</v>
      </c>
      <c r="C77" s="4" t="s">
        <v>345</v>
      </c>
      <c r="D77" s="4" t="s">
        <v>105</v>
      </c>
      <c r="E77" s="4" t="s">
        <v>346</v>
      </c>
      <c r="F77" s="4" t="s">
        <v>347</v>
      </c>
      <c r="G77" s="4" t="s">
        <v>348</v>
      </c>
      <c r="H77" s="4" t="s">
        <v>349</v>
      </c>
      <c r="I77" s="5" t="s">
        <v>37</v>
      </c>
    </row>
    <row r="78" spans="1:9" ht="12.75" customHeight="1">
      <c r="A78" s="27" t="s">
        <v>32</v>
      </c>
      <c r="B78" s="44">
        <v>2</v>
      </c>
      <c r="C78" s="28" t="s">
        <v>350</v>
      </c>
      <c r="D78" s="28" t="s">
        <v>105</v>
      </c>
      <c r="E78" s="28" t="s">
        <v>351</v>
      </c>
      <c r="F78" s="28" t="s">
        <v>14</v>
      </c>
      <c r="G78" s="28" t="s">
        <v>352</v>
      </c>
      <c r="H78" s="28" t="s">
        <v>374</v>
      </c>
      <c r="I78" s="29" t="s">
        <v>37</v>
      </c>
    </row>
    <row r="79" spans="1:9" ht="12.75" customHeight="1">
      <c r="A79" s="21" t="s">
        <v>32</v>
      </c>
      <c r="B79" s="45">
        <v>2</v>
      </c>
      <c r="C79" s="22" t="s">
        <v>353</v>
      </c>
      <c r="D79" s="22" t="s">
        <v>31</v>
      </c>
      <c r="E79" s="22" t="s">
        <v>354</v>
      </c>
      <c r="F79" s="22" t="s">
        <v>14</v>
      </c>
      <c r="G79" s="22" t="s">
        <v>355</v>
      </c>
      <c r="H79" s="22" t="s">
        <v>356</v>
      </c>
      <c r="I79" s="23" t="s">
        <v>37</v>
      </c>
    </row>
    <row r="80" spans="1:9" ht="12.75" customHeight="1">
      <c r="A80" s="24" t="s">
        <v>32</v>
      </c>
      <c r="B80" s="43">
        <v>2</v>
      </c>
      <c r="C80" s="25" t="s">
        <v>357</v>
      </c>
      <c r="D80" s="25" t="s">
        <v>105</v>
      </c>
      <c r="E80" s="25" t="s">
        <v>358</v>
      </c>
      <c r="F80" s="25" t="s">
        <v>358</v>
      </c>
      <c r="G80" s="25" t="s">
        <v>359</v>
      </c>
      <c r="H80" s="25" t="s">
        <v>360</v>
      </c>
      <c r="I80" s="26" t="s">
        <v>37</v>
      </c>
    </row>
    <row r="81" spans="1:9" ht="12.75" customHeight="1">
      <c r="A81" s="18" t="s">
        <v>32</v>
      </c>
      <c r="B81" s="46">
        <v>2</v>
      </c>
      <c r="C81" s="19" t="s">
        <v>365</v>
      </c>
      <c r="D81" s="19" t="s">
        <v>105</v>
      </c>
      <c r="E81" s="19" t="s">
        <v>366</v>
      </c>
      <c r="F81" s="19" t="s">
        <v>14</v>
      </c>
      <c r="G81" s="19" t="s">
        <v>367</v>
      </c>
      <c r="H81" s="19" t="s">
        <v>368</v>
      </c>
      <c r="I81" s="20" t="s">
        <v>37</v>
      </c>
    </row>
    <row r="82" spans="1:9" ht="12.75" customHeight="1">
      <c r="A82" s="18" t="s">
        <v>32</v>
      </c>
      <c r="B82" s="46">
        <v>2</v>
      </c>
      <c r="C82" s="19" t="s">
        <v>369</v>
      </c>
      <c r="D82" s="19" t="s">
        <v>105</v>
      </c>
      <c r="E82" s="19" t="s">
        <v>366</v>
      </c>
      <c r="F82" s="19" t="s">
        <v>14</v>
      </c>
      <c r="G82" s="19" t="s">
        <v>370</v>
      </c>
      <c r="H82" s="19" t="s">
        <v>368</v>
      </c>
      <c r="I82" s="20" t="s">
        <v>37</v>
      </c>
    </row>
    <row r="83" spans="1:9" ht="12.75" customHeight="1">
      <c r="A83" s="27" t="s">
        <v>32</v>
      </c>
      <c r="B83" s="44">
        <v>2</v>
      </c>
      <c r="C83" s="28" t="s">
        <v>371</v>
      </c>
      <c r="D83" s="28" t="s">
        <v>31</v>
      </c>
      <c r="E83" s="28" t="s">
        <v>372</v>
      </c>
      <c r="F83" s="28" t="s">
        <v>14</v>
      </c>
      <c r="G83" s="28" t="s">
        <v>373</v>
      </c>
      <c r="H83" s="28" t="s">
        <v>374</v>
      </c>
      <c r="I83" s="29" t="s">
        <v>37</v>
      </c>
    </row>
    <row r="84" spans="1:9" ht="12.75" customHeight="1">
      <c r="A84" s="15" t="s">
        <v>32</v>
      </c>
      <c r="B84" s="47">
        <v>2</v>
      </c>
      <c r="C84" s="16" t="s">
        <v>375</v>
      </c>
      <c r="D84" s="16" t="s">
        <v>31</v>
      </c>
      <c r="E84" s="16" t="s">
        <v>376</v>
      </c>
      <c r="F84" s="16" t="s">
        <v>14</v>
      </c>
      <c r="G84" s="16" t="s">
        <v>377</v>
      </c>
      <c r="H84" s="16" t="s">
        <v>416</v>
      </c>
      <c r="I84" s="17" t="s">
        <v>37</v>
      </c>
    </row>
    <row r="85" spans="1:9" ht="12.75" customHeight="1">
      <c r="A85" s="12" t="s">
        <v>32</v>
      </c>
      <c r="B85" s="48">
        <v>2</v>
      </c>
      <c r="C85" s="13" t="s">
        <v>378</v>
      </c>
      <c r="D85" s="13" t="s">
        <v>31</v>
      </c>
      <c r="E85" s="13" t="s">
        <v>379</v>
      </c>
      <c r="F85" s="13" t="s">
        <v>380</v>
      </c>
      <c r="G85" s="13" t="s">
        <v>381</v>
      </c>
      <c r="H85" s="13" t="s">
        <v>92</v>
      </c>
      <c r="I85" s="14" t="s">
        <v>37</v>
      </c>
    </row>
    <row r="86" spans="1:9" ht="12.75" customHeight="1">
      <c r="A86" s="3" t="s">
        <v>32</v>
      </c>
      <c r="B86" s="38">
        <v>1</v>
      </c>
      <c r="C86" s="4" t="s">
        <v>382</v>
      </c>
      <c r="D86" s="4" t="s">
        <v>31</v>
      </c>
      <c r="E86" s="4" t="s">
        <v>383</v>
      </c>
      <c r="F86" s="4" t="s">
        <v>14</v>
      </c>
      <c r="G86" s="4" t="s">
        <v>384</v>
      </c>
      <c r="H86" s="4" t="s">
        <v>385</v>
      </c>
      <c r="I86" s="5" t="s">
        <v>37</v>
      </c>
    </row>
    <row r="87" spans="1:9" ht="12.75" customHeight="1">
      <c r="A87" s="3" t="s">
        <v>32</v>
      </c>
      <c r="B87" s="38">
        <v>1</v>
      </c>
      <c r="C87" s="4" t="s">
        <v>386</v>
      </c>
      <c r="D87" s="4" t="s">
        <v>31</v>
      </c>
      <c r="E87" s="4" t="s">
        <v>387</v>
      </c>
      <c r="F87" s="4" t="s">
        <v>387</v>
      </c>
      <c r="G87" s="4" t="s">
        <v>388</v>
      </c>
      <c r="H87" s="4" t="s">
        <v>389</v>
      </c>
      <c r="I87" s="5" t="s">
        <v>37</v>
      </c>
    </row>
    <row r="88" spans="1:9" ht="12.75" customHeight="1">
      <c r="A88" s="3" t="s">
        <v>32</v>
      </c>
      <c r="B88" s="38">
        <v>2</v>
      </c>
      <c r="C88" s="4" t="s">
        <v>390</v>
      </c>
      <c r="D88" s="4" t="s">
        <v>31</v>
      </c>
      <c r="E88" s="4" t="s">
        <v>391</v>
      </c>
      <c r="F88" s="4" t="s">
        <v>391</v>
      </c>
      <c r="G88" s="4" t="s">
        <v>392</v>
      </c>
      <c r="H88" s="4" t="s">
        <v>393</v>
      </c>
      <c r="I88" s="5" t="s">
        <v>37</v>
      </c>
    </row>
    <row r="89" spans="1:9" ht="12.75" customHeight="1">
      <c r="A89" s="24" t="s">
        <v>32</v>
      </c>
      <c r="B89" s="43">
        <v>1</v>
      </c>
      <c r="C89" s="25" t="s">
        <v>394</v>
      </c>
      <c r="D89" s="25" t="s">
        <v>105</v>
      </c>
      <c r="E89" s="25" t="s">
        <v>358</v>
      </c>
      <c r="F89" s="25" t="s">
        <v>358</v>
      </c>
      <c r="G89" s="25" t="s">
        <v>395</v>
      </c>
      <c r="H89" s="25" t="s">
        <v>360</v>
      </c>
      <c r="I89" s="26" t="s">
        <v>37</v>
      </c>
    </row>
    <row r="90" spans="1:9" ht="12.75" customHeight="1">
      <c r="A90" s="3" t="s">
        <v>120</v>
      </c>
      <c r="B90" s="38">
        <v>2</v>
      </c>
      <c r="C90" s="4" t="s">
        <v>396</v>
      </c>
      <c r="D90" s="4" t="s">
        <v>149</v>
      </c>
      <c r="E90" s="4" t="s">
        <v>397</v>
      </c>
      <c r="F90" s="4" t="s">
        <v>397</v>
      </c>
      <c r="G90" s="4" t="s">
        <v>398</v>
      </c>
      <c r="H90" s="4" t="s">
        <v>152</v>
      </c>
      <c r="I90" s="5" t="s">
        <v>37</v>
      </c>
    </row>
    <row r="91" spans="1:9" ht="12.75" customHeight="1">
      <c r="A91" s="24" t="s">
        <v>32</v>
      </c>
      <c r="B91" s="43">
        <v>2</v>
      </c>
      <c r="C91" s="25" t="s">
        <v>399</v>
      </c>
      <c r="D91" s="25" t="s">
        <v>31</v>
      </c>
      <c r="E91" s="25" t="s">
        <v>339</v>
      </c>
      <c r="F91" s="25" t="s">
        <v>14</v>
      </c>
      <c r="G91" s="25" t="s">
        <v>400</v>
      </c>
      <c r="H91" s="25" t="s">
        <v>36</v>
      </c>
      <c r="I91" s="26" t="s">
        <v>37</v>
      </c>
    </row>
    <row r="92" spans="1:9" ht="12.75" customHeight="1">
      <c r="A92" s="3" t="s">
        <v>60</v>
      </c>
      <c r="B92" s="38">
        <v>2</v>
      </c>
      <c r="C92" s="4" t="s">
        <v>401</v>
      </c>
      <c r="D92" s="4" t="s">
        <v>31</v>
      </c>
      <c r="E92" s="4" t="s">
        <v>62</v>
      </c>
      <c r="F92" s="4" t="s">
        <v>14</v>
      </c>
      <c r="G92" s="4" t="s">
        <v>402</v>
      </c>
      <c r="H92" s="4" t="s">
        <v>65</v>
      </c>
      <c r="I92" s="5" t="s">
        <v>37</v>
      </c>
    </row>
    <row r="93" spans="1:9" ht="12.75" customHeight="1">
      <c r="A93" s="27" t="s">
        <v>32</v>
      </c>
      <c r="B93" s="44">
        <v>2</v>
      </c>
      <c r="C93" s="28" t="s">
        <v>403</v>
      </c>
      <c r="D93" s="28" t="s">
        <v>31</v>
      </c>
      <c r="E93" s="28" t="s">
        <v>351</v>
      </c>
      <c r="F93" s="28" t="s">
        <v>351</v>
      </c>
      <c r="G93" s="28" t="s">
        <v>404</v>
      </c>
      <c r="H93" s="28" t="s">
        <v>374</v>
      </c>
      <c r="I93" s="29" t="s">
        <v>37</v>
      </c>
    </row>
    <row r="94" spans="1:9" ht="12.75" customHeight="1">
      <c r="A94" s="3" t="s">
        <v>32</v>
      </c>
      <c r="B94" s="38">
        <v>1</v>
      </c>
      <c r="C94" s="4" t="s">
        <v>405</v>
      </c>
      <c r="D94" s="4" t="s">
        <v>31</v>
      </c>
      <c r="E94" s="4" t="s">
        <v>406</v>
      </c>
      <c r="F94" s="4" t="s">
        <v>407</v>
      </c>
      <c r="G94" s="4" t="s">
        <v>408</v>
      </c>
      <c r="H94" s="4" t="s">
        <v>409</v>
      </c>
      <c r="I94" s="5" t="s">
        <v>37</v>
      </c>
    </row>
    <row r="95" spans="1:9" ht="12.75" customHeight="1">
      <c r="A95" s="3" t="s">
        <v>32</v>
      </c>
      <c r="B95" s="38">
        <v>1</v>
      </c>
      <c r="C95" s="4" t="s">
        <v>410</v>
      </c>
      <c r="D95" s="4" t="s">
        <v>105</v>
      </c>
      <c r="E95" s="4" t="s">
        <v>411</v>
      </c>
      <c r="F95" s="4" t="s">
        <v>411</v>
      </c>
      <c r="G95" s="4" t="s">
        <v>412</v>
      </c>
      <c r="H95" s="4" t="s">
        <v>413</v>
      </c>
      <c r="I95" s="5" t="s">
        <v>37</v>
      </c>
    </row>
    <row r="96" spans="1:9" ht="12.75" customHeight="1">
      <c r="A96" s="15" t="s">
        <v>32</v>
      </c>
      <c r="B96" s="47">
        <v>2</v>
      </c>
      <c r="C96" s="16" t="s">
        <v>414</v>
      </c>
      <c r="D96" s="16" t="s">
        <v>31</v>
      </c>
      <c r="E96" s="16" t="s">
        <v>376</v>
      </c>
      <c r="F96" s="16" t="s">
        <v>376</v>
      </c>
      <c r="G96" s="16" t="s">
        <v>415</v>
      </c>
      <c r="H96" s="16" t="s">
        <v>416</v>
      </c>
      <c r="I96" s="17" t="s">
        <v>37</v>
      </c>
    </row>
    <row r="97" spans="1:9" ht="12.75" customHeight="1">
      <c r="A97" s="3" t="s">
        <v>171</v>
      </c>
      <c r="B97" s="38">
        <v>1</v>
      </c>
      <c r="C97" s="4" t="s">
        <v>417</v>
      </c>
      <c r="D97" s="4" t="s">
        <v>170</v>
      </c>
      <c r="E97" s="4" t="s">
        <v>418</v>
      </c>
      <c r="F97" s="4" t="s">
        <v>418</v>
      </c>
      <c r="G97" s="4" t="s">
        <v>419</v>
      </c>
      <c r="H97" s="4" t="s">
        <v>175</v>
      </c>
      <c r="I97" s="5" t="s">
        <v>176</v>
      </c>
    </row>
    <row r="98" spans="1:9" ht="12.75" customHeight="1">
      <c r="A98" s="3" t="s">
        <v>32</v>
      </c>
      <c r="B98" s="38">
        <v>2</v>
      </c>
      <c r="C98" s="4" t="s">
        <v>420</v>
      </c>
      <c r="D98" s="4" t="s">
        <v>105</v>
      </c>
      <c r="E98" s="4" t="s">
        <v>421</v>
      </c>
      <c r="F98" s="4" t="s">
        <v>14</v>
      </c>
      <c r="G98" s="4" t="s">
        <v>422</v>
      </c>
      <c r="H98" s="4" t="s">
        <v>423</v>
      </c>
      <c r="I98" s="5" t="s">
        <v>37</v>
      </c>
    </row>
    <row r="99" spans="1:9" ht="12.75" customHeight="1">
      <c r="A99" s="3" t="s">
        <v>32</v>
      </c>
      <c r="B99" s="38">
        <v>2</v>
      </c>
      <c r="C99" s="4" t="s">
        <v>424</v>
      </c>
      <c r="D99" s="4" t="s">
        <v>31</v>
      </c>
      <c r="E99" s="4" t="s">
        <v>425</v>
      </c>
      <c r="F99" s="4" t="s">
        <v>14</v>
      </c>
      <c r="G99" s="4" t="s">
        <v>426</v>
      </c>
      <c r="H99" s="4" t="s">
        <v>427</v>
      </c>
      <c r="I99" s="5" t="s">
        <v>37</v>
      </c>
    </row>
    <row r="100" spans="1:9" ht="12.75" customHeight="1">
      <c r="A100" s="12" t="s">
        <v>32</v>
      </c>
      <c r="B100" s="48">
        <v>2</v>
      </c>
      <c r="C100" s="13" t="s">
        <v>428</v>
      </c>
      <c r="D100" s="13" t="s">
        <v>105</v>
      </c>
      <c r="E100" s="13" t="s">
        <v>379</v>
      </c>
      <c r="F100" s="13" t="s">
        <v>380</v>
      </c>
      <c r="G100" s="13" t="s">
        <v>429</v>
      </c>
      <c r="H100" s="13" t="s">
        <v>430</v>
      </c>
      <c r="I100" s="14" t="s">
        <v>37</v>
      </c>
    </row>
    <row r="101" spans="1:9" ht="12.75" customHeight="1">
      <c r="A101" s="3" t="s">
        <v>32</v>
      </c>
      <c r="B101" s="38">
        <v>2</v>
      </c>
      <c r="C101" s="4" t="s">
        <v>431</v>
      </c>
      <c r="D101" s="4" t="s">
        <v>105</v>
      </c>
      <c r="E101" s="4" t="s">
        <v>432</v>
      </c>
      <c r="F101" s="4" t="s">
        <v>432</v>
      </c>
      <c r="G101" s="4" t="s">
        <v>433</v>
      </c>
      <c r="H101" s="4" t="s">
        <v>434</v>
      </c>
      <c r="I101" s="5" t="s">
        <v>37</v>
      </c>
    </row>
    <row r="102" spans="1:9" ht="12.75" customHeight="1">
      <c r="A102" s="21" t="s">
        <v>32</v>
      </c>
      <c r="B102" s="45">
        <v>2</v>
      </c>
      <c r="C102" s="22" t="s">
        <v>435</v>
      </c>
      <c r="D102" s="22" t="s">
        <v>31</v>
      </c>
      <c r="E102" s="22" t="s">
        <v>436</v>
      </c>
      <c r="F102" s="22" t="s">
        <v>436</v>
      </c>
      <c r="G102" s="22" t="s">
        <v>437</v>
      </c>
      <c r="H102" s="22" t="s">
        <v>356</v>
      </c>
      <c r="I102" s="23" t="s">
        <v>37</v>
      </c>
    </row>
    <row r="103" spans="1:9" ht="12.75" customHeight="1">
      <c r="A103" s="3" t="s">
        <v>32</v>
      </c>
      <c r="B103" s="38">
        <v>1</v>
      </c>
      <c r="C103" s="4" t="s">
        <v>438</v>
      </c>
      <c r="D103" s="4" t="s">
        <v>105</v>
      </c>
      <c r="E103" s="4" t="s">
        <v>106</v>
      </c>
      <c r="F103" s="4" t="s">
        <v>14</v>
      </c>
      <c r="G103" s="4" t="s">
        <v>439</v>
      </c>
      <c r="H103" s="4" t="s">
        <v>108</v>
      </c>
      <c r="I103" s="5" t="s">
        <v>37</v>
      </c>
    </row>
    <row r="104" spans="1:9" ht="12.75" customHeight="1">
      <c r="A104" s="3" t="s">
        <v>14</v>
      </c>
      <c r="B104" s="38"/>
      <c r="C104" s="4" t="s">
        <v>440</v>
      </c>
      <c r="D104" s="4" t="s">
        <v>105</v>
      </c>
      <c r="E104" s="4" t="s">
        <v>441</v>
      </c>
      <c r="F104" s="4" t="s">
        <v>442</v>
      </c>
      <c r="G104" s="4" t="s">
        <v>14</v>
      </c>
      <c r="H104" s="4" t="s">
        <v>443</v>
      </c>
      <c r="I104" s="5" t="s">
        <v>37</v>
      </c>
    </row>
    <row r="105" spans="1:9" ht="12.75" customHeight="1">
      <c r="A105" s="3" t="s">
        <v>14</v>
      </c>
      <c r="B105" s="38"/>
      <c r="C105" s="4" t="s">
        <v>440</v>
      </c>
      <c r="D105" s="4" t="s">
        <v>105</v>
      </c>
      <c r="E105" s="4" t="s">
        <v>444</v>
      </c>
      <c r="F105" s="4" t="s">
        <v>445</v>
      </c>
      <c r="G105" s="4" t="s">
        <v>446</v>
      </c>
      <c r="H105" s="4" t="s">
        <v>447</v>
      </c>
      <c r="I105" s="5" t="s">
        <v>37</v>
      </c>
    </row>
    <row r="106" spans="1:9" ht="12.75" customHeight="1">
      <c r="A106" s="3" t="s">
        <v>14</v>
      </c>
      <c r="B106" s="38"/>
      <c r="C106" s="4" t="s">
        <v>440</v>
      </c>
      <c r="D106" s="4" t="s">
        <v>105</v>
      </c>
      <c r="E106" s="4" t="s">
        <v>448</v>
      </c>
      <c r="F106" s="4" t="s">
        <v>449</v>
      </c>
      <c r="G106" s="4" t="s">
        <v>450</v>
      </c>
      <c r="H106" s="4" t="s">
        <v>451</v>
      </c>
      <c r="I106" s="5" t="s">
        <v>37</v>
      </c>
    </row>
    <row r="107" spans="1:9" ht="12.75" customHeight="1">
      <c r="A107" s="3" t="s">
        <v>120</v>
      </c>
      <c r="B107" s="38">
        <v>1</v>
      </c>
      <c r="C107" s="4" t="s">
        <v>452</v>
      </c>
      <c r="D107" s="4" t="s">
        <v>138</v>
      </c>
      <c r="E107" s="4" t="s">
        <v>139</v>
      </c>
      <c r="F107" s="4" t="s">
        <v>139</v>
      </c>
      <c r="G107" s="4" t="s">
        <v>453</v>
      </c>
      <c r="H107" s="4" t="s">
        <v>141</v>
      </c>
      <c r="I107" s="5" t="s">
        <v>37</v>
      </c>
    </row>
    <row r="108" spans="1:9" ht="12.75" customHeight="1">
      <c r="A108" s="3" t="s">
        <v>109</v>
      </c>
      <c r="B108" s="38">
        <v>1</v>
      </c>
      <c r="C108" s="4" t="s">
        <v>456</v>
      </c>
      <c r="D108" s="4" t="s">
        <v>457</v>
      </c>
      <c r="E108" s="4" t="s">
        <v>458</v>
      </c>
      <c r="F108" s="4" t="s">
        <v>14</v>
      </c>
      <c r="G108" s="4" t="s">
        <v>459</v>
      </c>
      <c r="H108" s="4" t="s">
        <v>460</v>
      </c>
      <c r="I108" s="5" t="s">
        <v>37</v>
      </c>
    </row>
    <row r="109" spans="1:9" ht="12.75" customHeight="1">
      <c r="A109" s="3" t="s">
        <v>109</v>
      </c>
      <c r="B109" s="38">
        <v>1</v>
      </c>
      <c r="C109" s="4" t="s">
        <v>461</v>
      </c>
      <c r="D109" s="4" t="s">
        <v>462</v>
      </c>
      <c r="E109" s="4" t="s">
        <v>463</v>
      </c>
      <c r="F109" s="4" t="s">
        <v>14</v>
      </c>
      <c r="G109" s="4" t="s">
        <v>464</v>
      </c>
      <c r="H109" s="4" t="s">
        <v>465</v>
      </c>
      <c r="I109" s="5" t="s">
        <v>37</v>
      </c>
    </row>
    <row r="110" spans="1:9" ht="12.75" customHeight="1">
      <c r="A110" s="3" t="s">
        <v>109</v>
      </c>
      <c r="B110" s="38">
        <v>2</v>
      </c>
      <c r="C110" s="4" t="s">
        <v>466</v>
      </c>
      <c r="D110" s="4" t="s">
        <v>116</v>
      </c>
      <c r="E110" s="4" t="s">
        <v>467</v>
      </c>
      <c r="F110" s="4" t="s">
        <v>14</v>
      </c>
      <c r="G110" s="4" t="s">
        <v>468</v>
      </c>
      <c r="H110" s="4" t="s">
        <v>119</v>
      </c>
      <c r="I110" s="5" t="s">
        <v>37</v>
      </c>
    </row>
    <row r="111" spans="1:9" ht="12.75" customHeight="1">
      <c r="A111" s="3" t="s">
        <v>120</v>
      </c>
      <c r="B111" s="38">
        <v>2</v>
      </c>
      <c r="C111" s="4" t="s">
        <v>469</v>
      </c>
      <c r="D111" s="4" t="s">
        <v>470</v>
      </c>
      <c r="E111" s="4" t="s">
        <v>471</v>
      </c>
      <c r="F111" s="4" t="s">
        <v>14</v>
      </c>
      <c r="G111" s="4" t="s">
        <v>472</v>
      </c>
      <c r="H111" s="4" t="s">
        <v>473</v>
      </c>
      <c r="I111" s="5" t="s">
        <v>37</v>
      </c>
    </row>
    <row r="112" spans="1:9" ht="12.75" customHeight="1">
      <c r="A112" s="3" t="s">
        <v>120</v>
      </c>
      <c r="B112" s="38">
        <v>1</v>
      </c>
      <c r="C112" s="4" t="s">
        <v>474</v>
      </c>
      <c r="D112" s="4" t="s">
        <v>127</v>
      </c>
      <c r="E112" s="4" t="s">
        <v>475</v>
      </c>
      <c r="F112" s="4" t="s">
        <v>475</v>
      </c>
      <c r="G112" s="4" t="s">
        <v>476</v>
      </c>
      <c r="H112" s="4" t="s">
        <v>130</v>
      </c>
      <c r="I112" s="5" t="s">
        <v>37</v>
      </c>
    </row>
    <row r="113" spans="1:9" ht="12.75" customHeight="1">
      <c r="A113" s="3" t="s">
        <v>109</v>
      </c>
      <c r="B113" s="38">
        <v>2</v>
      </c>
      <c r="C113" s="4" t="s">
        <v>477</v>
      </c>
      <c r="D113" s="4" t="s">
        <v>132</v>
      </c>
      <c r="E113" s="4" t="s">
        <v>478</v>
      </c>
      <c r="F113" s="4" t="s">
        <v>14</v>
      </c>
      <c r="G113" s="4" t="s">
        <v>479</v>
      </c>
      <c r="H113" s="4" t="s">
        <v>480</v>
      </c>
      <c r="I113" s="5" t="s">
        <v>37</v>
      </c>
    </row>
    <row r="114" spans="1:9" ht="12.75" customHeight="1">
      <c r="A114" s="3" t="s">
        <v>120</v>
      </c>
      <c r="B114" s="38">
        <v>1</v>
      </c>
      <c r="C114" s="4" t="s">
        <v>481</v>
      </c>
      <c r="D114" s="4" t="s">
        <v>143</v>
      </c>
      <c r="E114" s="4" t="s">
        <v>482</v>
      </c>
      <c r="F114" s="4" t="s">
        <v>482</v>
      </c>
      <c r="G114" s="4" t="s">
        <v>483</v>
      </c>
      <c r="H114" s="4" t="s">
        <v>147</v>
      </c>
      <c r="I114" s="5" t="s">
        <v>37</v>
      </c>
    </row>
    <row r="115" spans="1:9" ht="12.75" customHeight="1">
      <c r="A115" s="3" t="s">
        <v>109</v>
      </c>
      <c r="B115" s="38">
        <v>1</v>
      </c>
      <c r="C115" s="4" t="s">
        <v>484</v>
      </c>
      <c r="D115" s="4" t="s">
        <v>485</v>
      </c>
      <c r="E115" s="4" t="s">
        <v>486</v>
      </c>
      <c r="F115" s="4" t="s">
        <v>14</v>
      </c>
      <c r="G115" s="4" t="s">
        <v>487</v>
      </c>
      <c r="H115" s="4" t="s">
        <v>488</v>
      </c>
      <c r="I115" s="5" t="s">
        <v>37</v>
      </c>
    </row>
    <row r="116" spans="1:9" ht="13.5" customHeight="1" thickBot="1">
      <c r="A116" s="6" t="s">
        <v>32</v>
      </c>
      <c r="B116" s="42">
        <v>1</v>
      </c>
      <c r="C116" s="7" t="s">
        <v>489</v>
      </c>
      <c r="D116" s="7" t="s">
        <v>490</v>
      </c>
      <c r="E116" s="7" t="s">
        <v>491</v>
      </c>
      <c r="F116" s="7" t="s">
        <v>14</v>
      </c>
      <c r="G116" s="7" t="s">
        <v>492</v>
      </c>
      <c r="H116" s="7" t="s">
        <v>493</v>
      </c>
      <c r="I116" s="8" t="s">
        <v>37</v>
      </c>
    </row>
    <row r="117" spans="1:9" s="2" customFormat="1" ht="25.5" customHeight="1">
      <c r="A117" s="154" t="s">
        <v>158</v>
      </c>
      <c r="B117" s="155"/>
      <c r="C117" s="155"/>
      <c r="D117" s="155"/>
      <c r="E117" s="155"/>
      <c r="F117" s="155"/>
      <c r="G117" s="155"/>
      <c r="H117" s="155"/>
      <c r="I117" s="156"/>
    </row>
    <row r="118" spans="1:9" ht="12.75" customHeight="1">
      <c r="A118" s="3" t="s">
        <v>103</v>
      </c>
      <c r="B118" s="38">
        <v>1</v>
      </c>
      <c r="C118" s="4" t="s">
        <v>454</v>
      </c>
      <c r="D118" s="4" t="s">
        <v>160</v>
      </c>
      <c r="E118" s="4" t="s">
        <v>161</v>
      </c>
      <c r="F118" s="4" t="s">
        <v>14</v>
      </c>
      <c r="G118" s="4" t="s">
        <v>455</v>
      </c>
      <c r="H118" s="4" t="s">
        <v>163</v>
      </c>
      <c r="I118" s="5" t="s">
        <v>164</v>
      </c>
    </row>
    <row r="119" spans="1:9" ht="13.5" customHeight="1" thickBot="1">
      <c r="A119" s="6" t="s">
        <v>103</v>
      </c>
      <c r="B119" s="42">
        <v>1</v>
      </c>
      <c r="C119" s="7" t="s">
        <v>494</v>
      </c>
      <c r="D119" s="7" t="s">
        <v>166</v>
      </c>
      <c r="E119" s="7" t="s">
        <v>495</v>
      </c>
      <c r="F119" s="7" t="s">
        <v>495</v>
      </c>
      <c r="G119" s="7" t="s">
        <v>496</v>
      </c>
      <c r="H119" s="7" t="s">
        <v>497</v>
      </c>
      <c r="I119" s="8" t="s">
        <v>164</v>
      </c>
    </row>
    <row r="120" spans="1:9" s="2" customFormat="1" ht="25.5" customHeight="1">
      <c r="A120" s="154" t="s">
        <v>170</v>
      </c>
      <c r="B120" s="155"/>
      <c r="C120" s="155"/>
      <c r="D120" s="155"/>
      <c r="E120" s="155"/>
      <c r="F120" s="155"/>
      <c r="G120" s="155"/>
      <c r="H120" s="155"/>
      <c r="I120" s="156"/>
    </row>
    <row r="121" spans="1:9" ht="12.75" customHeight="1">
      <c r="A121" s="3" t="s">
        <v>171</v>
      </c>
      <c r="B121" s="38">
        <v>2</v>
      </c>
      <c r="C121" s="4" t="s">
        <v>498</v>
      </c>
      <c r="D121" s="4" t="s">
        <v>170</v>
      </c>
      <c r="E121" s="4" t="s">
        <v>418</v>
      </c>
      <c r="F121" s="4" t="s">
        <v>418</v>
      </c>
      <c r="G121" s="4" t="s">
        <v>499</v>
      </c>
      <c r="H121" s="4" t="s">
        <v>175</v>
      </c>
      <c r="I121" s="5" t="s">
        <v>176</v>
      </c>
    </row>
    <row r="122" spans="1:9" ht="12.75" customHeight="1">
      <c r="A122" s="3" t="s">
        <v>171</v>
      </c>
      <c r="B122" s="38">
        <v>2</v>
      </c>
      <c r="C122" s="4" t="s">
        <v>500</v>
      </c>
      <c r="D122" s="4" t="s">
        <v>170</v>
      </c>
      <c r="E122" s="4" t="s">
        <v>501</v>
      </c>
      <c r="F122" s="4" t="s">
        <v>501</v>
      </c>
      <c r="G122" s="4" t="s">
        <v>502</v>
      </c>
      <c r="H122" s="4" t="s">
        <v>175</v>
      </c>
      <c r="I122" s="5" t="s">
        <v>176</v>
      </c>
    </row>
    <row r="123" spans="1:9" ht="12.75" customHeight="1">
      <c r="A123" s="3" t="s">
        <v>180</v>
      </c>
      <c r="B123" s="38">
        <v>1</v>
      </c>
      <c r="C123" s="4" t="s">
        <v>503</v>
      </c>
      <c r="D123" s="4" t="s">
        <v>504</v>
      </c>
      <c r="E123" s="4" t="s">
        <v>183</v>
      </c>
      <c r="F123" s="4" t="s">
        <v>14</v>
      </c>
      <c r="G123" s="4" t="s">
        <v>505</v>
      </c>
      <c r="H123" s="4" t="s">
        <v>506</v>
      </c>
      <c r="I123" s="5" t="s">
        <v>176</v>
      </c>
    </row>
    <row r="124" spans="1:9" ht="12.75" customHeight="1">
      <c r="A124" s="3" t="s">
        <v>180</v>
      </c>
      <c r="B124" s="38">
        <v>1</v>
      </c>
      <c r="C124" s="4" t="s">
        <v>507</v>
      </c>
      <c r="D124" s="4" t="s">
        <v>508</v>
      </c>
      <c r="E124" s="4" t="s">
        <v>194</v>
      </c>
      <c r="F124" s="4" t="s">
        <v>194</v>
      </c>
      <c r="G124" s="4" t="s">
        <v>509</v>
      </c>
      <c r="H124" s="4" t="s">
        <v>510</v>
      </c>
      <c r="I124" s="5" t="s">
        <v>176</v>
      </c>
    </row>
    <row r="125" spans="1:9" ht="12.75" customHeight="1">
      <c r="A125" s="3" t="s">
        <v>180</v>
      </c>
      <c r="B125" s="38">
        <v>1</v>
      </c>
      <c r="C125" s="4" t="s">
        <v>511</v>
      </c>
      <c r="D125" s="4" t="s">
        <v>512</v>
      </c>
      <c r="E125" s="4" t="s">
        <v>199</v>
      </c>
      <c r="F125" s="4" t="s">
        <v>199</v>
      </c>
      <c r="G125" s="4" t="s">
        <v>513</v>
      </c>
      <c r="H125" s="4" t="s">
        <v>514</v>
      </c>
      <c r="I125" s="5" t="s">
        <v>176</v>
      </c>
    </row>
    <row r="126" spans="1:9" ht="12.75" customHeight="1">
      <c r="A126" s="3" t="s">
        <v>171</v>
      </c>
      <c r="B126" s="38">
        <v>2</v>
      </c>
      <c r="C126" s="4" t="s">
        <v>515</v>
      </c>
      <c r="D126" s="4" t="s">
        <v>208</v>
      </c>
      <c r="E126" s="4" t="s">
        <v>516</v>
      </c>
      <c r="F126" s="4" t="s">
        <v>516</v>
      </c>
      <c r="G126" s="4" t="s">
        <v>517</v>
      </c>
      <c r="H126" s="4" t="s">
        <v>518</v>
      </c>
      <c r="I126" s="5" t="s">
        <v>176</v>
      </c>
    </row>
    <row r="127" spans="1:9" ht="12.75" customHeight="1">
      <c r="A127" s="3" t="s">
        <v>60</v>
      </c>
      <c r="B127" s="38">
        <v>1</v>
      </c>
      <c r="C127" s="4" t="s">
        <v>519</v>
      </c>
      <c r="D127" s="4" t="s">
        <v>214</v>
      </c>
      <c r="E127" s="4" t="s">
        <v>215</v>
      </c>
      <c r="F127" s="4" t="s">
        <v>14</v>
      </c>
      <c r="G127" s="4" t="s">
        <v>520</v>
      </c>
      <c r="H127" s="4" t="s">
        <v>217</v>
      </c>
      <c r="I127" s="5" t="s">
        <v>218</v>
      </c>
    </row>
    <row r="128" spans="1:9" ht="12.75" customHeight="1">
      <c r="A128" s="3" t="s">
        <v>60</v>
      </c>
      <c r="B128" s="38">
        <v>2</v>
      </c>
      <c r="C128" s="4" t="s">
        <v>521</v>
      </c>
      <c r="D128" s="4" t="s">
        <v>187</v>
      </c>
      <c r="E128" s="4" t="s">
        <v>522</v>
      </c>
      <c r="F128" s="4" t="s">
        <v>522</v>
      </c>
      <c r="G128" s="4" t="s">
        <v>523</v>
      </c>
      <c r="H128" s="4" t="s">
        <v>190</v>
      </c>
      <c r="I128" s="5" t="s">
        <v>191</v>
      </c>
    </row>
    <row r="129" spans="1:9" ht="12.75" customHeight="1">
      <c r="A129" s="3" t="s">
        <v>18</v>
      </c>
      <c r="B129" s="38">
        <v>1</v>
      </c>
      <c r="C129" s="4" t="s">
        <v>524</v>
      </c>
      <c r="D129" s="4" t="s">
        <v>525</v>
      </c>
      <c r="E129" s="4" t="s">
        <v>526</v>
      </c>
      <c r="F129" s="4" t="s">
        <v>14</v>
      </c>
      <c r="G129" s="4" t="s">
        <v>527</v>
      </c>
      <c r="H129" s="4" t="s">
        <v>528</v>
      </c>
      <c r="I129" s="5" t="s">
        <v>176</v>
      </c>
    </row>
    <row r="130" spans="1:9" ht="13.5" customHeight="1" thickBot="1">
      <c r="A130" s="6" t="s">
        <v>60</v>
      </c>
      <c r="B130" s="42">
        <v>1</v>
      </c>
      <c r="C130" s="7" t="s">
        <v>529</v>
      </c>
      <c r="D130" s="7" t="s">
        <v>530</v>
      </c>
      <c r="E130" s="7" t="s">
        <v>531</v>
      </c>
      <c r="F130" s="7" t="s">
        <v>204</v>
      </c>
      <c r="G130" s="7" t="s">
        <v>532</v>
      </c>
      <c r="H130" s="7" t="s">
        <v>533</v>
      </c>
      <c r="I130" s="8" t="s">
        <v>37</v>
      </c>
    </row>
    <row r="131" spans="1:9" s="2" customFormat="1" ht="25.5" customHeight="1">
      <c r="A131" s="154" t="s">
        <v>219</v>
      </c>
      <c r="B131" s="155"/>
      <c r="C131" s="155"/>
      <c r="D131" s="155"/>
      <c r="E131" s="155"/>
      <c r="F131" s="155"/>
      <c r="G131" s="155"/>
      <c r="H131" s="155"/>
      <c r="I131" s="156"/>
    </row>
    <row r="132" spans="1:9" ht="12.75" customHeight="1">
      <c r="A132" s="3" t="s">
        <v>60</v>
      </c>
      <c r="B132" s="38">
        <v>2</v>
      </c>
      <c r="C132" s="4" t="s">
        <v>534</v>
      </c>
      <c r="D132" s="4" t="s">
        <v>221</v>
      </c>
      <c r="E132" s="4" t="s">
        <v>535</v>
      </c>
      <c r="F132" s="4" t="s">
        <v>535</v>
      </c>
      <c r="G132" s="4" t="s">
        <v>536</v>
      </c>
      <c r="H132" s="4" t="s">
        <v>537</v>
      </c>
      <c r="I132" s="5" t="s">
        <v>226</v>
      </c>
    </row>
    <row r="133" spans="1:9" ht="12.75" customHeight="1">
      <c r="A133" s="3" t="s">
        <v>60</v>
      </c>
      <c r="B133" s="38">
        <v>2</v>
      </c>
      <c r="C133" s="4" t="s">
        <v>538</v>
      </c>
      <c r="D133" s="4" t="s">
        <v>268</v>
      </c>
      <c r="E133" s="4" t="s">
        <v>539</v>
      </c>
      <c r="F133" s="4" t="s">
        <v>539</v>
      </c>
      <c r="G133" s="4" t="s">
        <v>540</v>
      </c>
      <c r="H133" s="4" t="s">
        <v>272</v>
      </c>
      <c r="I133" s="5" t="s">
        <v>266</v>
      </c>
    </row>
    <row r="134" spans="1:9" ht="12.75" customHeight="1">
      <c r="A134" s="3" t="s">
        <v>60</v>
      </c>
      <c r="B134" s="38">
        <v>1</v>
      </c>
      <c r="C134" s="4" t="s">
        <v>541</v>
      </c>
      <c r="D134" s="4" t="s">
        <v>221</v>
      </c>
      <c r="E134" s="4" t="s">
        <v>542</v>
      </c>
      <c r="F134" s="4" t="s">
        <v>543</v>
      </c>
      <c r="G134" s="4" t="s">
        <v>544</v>
      </c>
      <c r="H134" s="4" t="s">
        <v>545</v>
      </c>
      <c r="I134" s="5" t="s">
        <v>226</v>
      </c>
    </row>
    <row r="135" spans="1:9" ht="12.75" customHeight="1">
      <c r="A135" s="3" t="s">
        <v>60</v>
      </c>
      <c r="B135" s="38">
        <v>2</v>
      </c>
      <c r="C135" s="4" t="s">
        <v>546</v>
      </c>
      <c r="D135" s="4" t="s">
        <v>221</v>
      </c>
      <c r="E135" s="4" t="s">
        <v>547</v>
      </c>
      <c r="F135" s="4" t="s">
        <v>547</v>
      </c>
      <c r="G135" s="4" t="s">
        <v>548</v>
      </c>
      <c r="H135" s="4" t="s">
        <v>549</v>
      </c>
      <c r="I135" s="5" t="s">
        <v>226</v>
      </c>
    </row>
    <row r="136" spans="1:9" ht="12.75" customHeight="1">
      <c r="A136" s="3" t="s">
        <v>60</v>
      </c>
      <c r="B136" s="38">
        <v>1</v>
      </c>
      <c r="C136" s="4" t="s">
        <v>550</v>
      </c>
      <c r="D136" s="4" t="s">
        <v>219</v>
      </c>
      <c r="E136" s="4" t="s">
        <v>551</v>
      </c>
      <c r="F136" s="4" t="s">
        <v>14</v>
      </c>
      <c r="G136" s="4" t="s">
        <v>552</v>
      </c>
      <c r="H136" s="4" t="s">
        <v>553</v>
      </c>
      <c r="I136" s="5" t="s">
        <v>226</v>
      </c>
    </row>
    <row r="137" spans="1:9" ht="12.75" customHeight="1">
      <c r="A137" s="3" t="s">
        <v>60</v>
      </c>
      <c r="B137" s="38">
        <v>1</v>
      </c>
      <c r="C137" s="4" t="s">
        <v>554</v>
      </c>
      <c r="D137" s="4" t="s">
        <v>555</v>
      </c>
      <c r="E137" s="4" t="s">
        <v>239</v>
      </c>
      <c r="F137" s="4" t="s">
        <v>239</v>
      </c>
      <c r="G137" s="4" t="s">
        <v>556</v>
      </c>
      <c r="H137" s="4" t="s">
        <v>557</v>
      </c>
      <c r="I137" s="5" t="s">
        <v>226</v>
      </c>
    </row>
    <row r="138" spans="1:9" ht="12.75" customHeight="1">
      <c r="A138" s="3" t="s">
        <v>103</v>
      </c>
      <c r="B138" s="38">
        <v>1</v>
      </c>
      <c r="C138" s="4" t="s">
        <v>558</v>
      </c>
      <c r="D138" s="4" t="s">
        <v>559</v>
      </c>
      <c r="E138" s="4" t="s">
        <v>262</v>
      </c>
      <c r="F138" s="4" t="s">
        <v>14</v>
      </c>
      <c r="G138" s="4" t="s">
        <v>560</v>
      </c>
      <c r="H138" s="4" t="s">
        <v>561</v>
      </c>
      <c r="I138" s="5" t="s">
        <v>266</v>
      </c>
    </row>
    <row r="139" spans="1:9" ht="12.75" customHeight="1">
      <c r="A139" s="3" t="s">
        <v>60</v>
      </c>
      <c r="B139" s="38">
        <v>1</v>
      </c>
      <c r="C139" s="4" t="s">
        <v>562</v>
      </c>
      <c r="D139" s="4" t="s">
        <v>563</v>
      </c>
      <c r="E139" s="4">
        <v>2444073121</v>
      </c>
      <c r="F139" s="4"/>
      <c r="G139" s="4" t="s">
        <v>565</v>
      </c>
      <c r="H139" s="4" t="s">
        <v>566</v>
      </c>
      <c r="I139" s="5" t="s">
        <v>226</v>
      </c>
    </row>
    <row r="140" spans="1:9" ht="12.75" customHeight="1">
      <c r="A140" s="3" t="s">
        <v>120</v>
      </c>
      <c r="B140" s="38">
        <v>1</v>
      </c>
      <c r="C140" s="4" t="s">
        <v>567</v>
      </c>
      <c r="D140" s="4" t="s">
        <v>568</v>
      </c>
      <c r="E140" s="4" t="s">
        <v>569</v>
      </c>
      <c r="F140" s="4" t="s">
        <v>14</v>
      </c>
      <c r="G140" s="4" t="s">
        <v>570</v>
      </c>
      <c r="H140" s="4" t="s">
        <v>571</v>
      </c>
      <c r="I140" s="5" t="s">
        <v>191</v>
      </c>
    </row>
    <row r="141" spans="1:9" ht="12.75" customHeight="1">
      <c r="A141" s="3" t="s">
        <v>103</v>
      </c>
      <c r="B141" s="38">
        <v>1</v>
      </c>
      <c r="C141" s="4" t="s">
        <v>572</v>
      </c>
      <c r="D141" s="4" t="s">
        <v>573</v>
      </c>
      <c r="E141" s="4" t="s">
        <v>574</v>
      </c>
      <c r="F141" s="4" t="s">
        <v>250</v>
      </c>
      <c r="G141" s="4" t="s">
        <v>251</v>
      </c>
      <c r="H141" s="4" t="s">
        <v>575</v>
      </c>
      <c r="I141" s="5" t="s">
        <v>226</v>
      </c>
    </row>
    <row r="142" spans="1:9" ht="12.75" customHeight="1">
      <c r="A142" s="3" t="s">
        <v>171</v>
      </c>
      <c r="B142" s="38">
        <v>1</v>
      </c>
      <c r="C142" s="4" t="s">
        <v>576</v>
      </c>
      <c r="D142" s="4" t="s">
        <v>254</v>
      </c>
      <c r="E142" s="4" t="s">
        <v>577</v>
      </c>
      <c r="F142" s="4" t="s">
        <v>14</v>
      </c>
      <c r="G142" s="4" t="s">
        <v>578</v>
      </c>
      <c r="H142" s="4" t="s">
        <v>579</v>
      </c>
      <c r="I142" s="5" t="s">
        <v>226</v>
      </c>
    </row>
    <row r="143" spans="1:9" ht="13.5" customHeight="1" thickBot="1">
      <c r="A143" s="6" t="s">
        <v>103</v>
      </c>
      <c r="B143" s="42">
        <v>1</v>
      </c>
      <c r="C143" s="7" t="s">
        <v>580</v>
      </c>
      <c r="D143" s="7" t="s">
        <v>274</v>
      </c>
      <c r="E143" s="7" t="s">
        <v>581</v>
      </c>
      <c r="F143" s="7" t="s">
        <v>14</v>
      </c>
      <c r="G143" s="7" t="s">
        <v>582</v>
      </c>
      <c r="H143" s="7" t="s">
        <v>583</v>
      </c>
      <c r="I143" s="8" t="s">
        <v>259</v>
      </c>
    </row>
    <row r="144" spans="1:9" s="2" customFormat="1" ht="25.5" customHeight="1">
      <c r="A144" s="154" t="s">
        <v>278</v>
      </c>
      <c r="B144" s="155"/>
      <c r="C144" s="155"/>
      <c r="D144" s="155"/>
      <c r="E144" s="155"/>
      <c r="F144" s="155"/>
      <c r="G144" s="155"/>
      <c r="H144" s="155"/>
      <c r="I144" s="156"/>
    </row>
    <row r="145" spans="1:9" ht="12.75" customHeight="1">
      <c r="A145" s="3" t="s">
        <v>120</v>
      </c>
      <c r="B145" s="38">
        <v>1</v>
      </c>
      <c r="C145" s="4" t="s">
        <v>584</v>
      </c>
      <c r="D145" s="4" t="s">
        <v>305</v>
      </c>
      <c r="E145" s="4" t="s">
        <v>585</v>
      </c>
      <c r="F145" s="4" t="s">
        <v>14</v>
      </c>
      <c r="G145" s="4" t="s">
        <v>586</v>
      </c>
      <c r="H145" s="4" t="s">
        <v>587</v>
      </c>
      <c r="I145" s="5" t="s">
        <v>37</v>
      </c>
    </row>
    <row r="146" spans="1:9" ht="12.75" customHeight="1">
      <c r="A146" s="3" t="s">
        <v>120</v>
      </c>
      <c r="B146" s="38">
        <v>2</v>
      </c>
      <c r="C146" s="4" t="s">
        <v>588</v>
      </c>
      <c r="D146" s="4" t="s">
        <v>278</v>
      </c>
      <c r="E146" s="4" t="s">
        <v>589</v>
      </c>
      <c r="F146" s="4" t="s">
        <v>589</v>
      </c>
      <c r="G146" s="4" t="s">
        <v>590</v>
      </c>
      <c r="H146" s="4" t="s">
        <v>282</v>
      </c>
      <c r="I146" s="5" t="s">
        <v>283</v>
      </c>
    </row>
    <row r="147" spans="1:9" ht="12.75" customHeight="1">
      <c r="A147" s="3" t="s">
        <v>120</v>
      </c>
      <c r="B147" s="38">
        <v>2</v>
      </c>
      <c r="C147" s="4" t="s">
        <v>591</v>
      </c>
      <c r="D147" s="4" t="s">
        <v>278</v>
      </c>
      <c r="E147" s="4" t="s">
        <v>592</v>
      </c>
      <c r="F147" s="4" t="s">
        <v>592</v>
      </c>
      <c r="G147" s="4" t="s">
        <v>593</v>
      </c>
      <c r="H147" s="4" t="s">
        <v>594</v>
      </c>
      <c r="I147" s="5" t="s">
        <v>283</v>
      </c>
    </row>
    <row r="148" spans="1:9" ht="12.75" customHeight="1">
      <c r="A148" s="3" t="s">
        <v>103</v>
      </c>
      <c r="B148" s="38">
        <v>2</v>
      </c>
      <c r="C148" s="4" t="s">
        <v>595</v>
      </c>
      <c r="D148" s="4" t="s">
        <v>596</v>
      </c>
      <c r="E148" s="4" t="s">
        <v>597</v>
      </c>
      <c r="F148" s="4" t="s">
        <v>14</v>
      </c>
      <c r="G148" s="4" t="s">
        <v>598</v>
      </c>
      <c r="H148" s="4" t="s">
        <v>599</v>
      </c>
      <c r="I148" s="5" t="s">
        <v>283</v>
      </c>
    </row>
    <row r="149" spans="1:9" ht="12.75" customHeight="1">
      <c r="A149" s="3" t="s">
        <v>103</v>
      </c>
      <c r="B149" s="38">
        <v>2</v>
      </c>
      <c r="C149" s="4" t="s">
        <v>600</v>
      </c>
      <c r="D149" s="4" t="s">
        <v>596</v>
      </c>
      <c r="E149" s="4" t="s">
        <v>601</v>
      </c>
      <c r="F149" s="4" t="s">
        <v>14</v>
      </c>
      <c r="G149" s="4" t="s">
        <v>602</v>
      </c>
      <c r="H149" s="4" t="s">
        <v>603</v>
      </c>
      <c r="I149" s="5" t="s">
        <v>283</v>
      </c>
    </row>
    <row r="150" spans="1:9" ht="12.75" customHeight="1">
      <c r="A150" s="3" t="s">
        <v>171</v>
      </c>
      <c r="B150" s="38">
        <v>1</v>
      </c>
      <c r="C150" s="4" t="s">
        <v>604</v>
      </c>
      <c r="D150" s="4" t="s">
        <v>605</v>
      </c>
      <c r="E150" s="4" t="s">
        <v>300</v>
      </c>
      <c r="F150" s="4" t="s">
        <v>300</v>
      </c>
      <c r="G150" s="4" t="s">
        <v>606</v>
      </c>
      <c r="H150" s="4" t="s">
        <v>607</v>
      </c>
      <c r="I150" s="5" t="s">
        <v>303</v>
      </c>
    </row>
    <row r="151" spans="1:9" ht="12.75" customHeight="1">
      <c r="A151" s="3" t="s">
        <v>171</v>
      </c>
      <c r="B151" s="38">
        <v>1</v>
      </c>
      <c r="C151" s="4" t="s">
        <v>608</v>
      </c>
      <c r="D151" s="4" t="s">
        <v>320</v>
      </c>
      <c r="E151" s="4" t="s">
        <v>321</v>
      </c>
      <c r="F151" s="4" t="s">
        <v>321</v>
      </c>
      <c r="G151" s="4" t="s">
        <v>609</v>
      </c>
      <c r="H151" s="4" t="s">
        <v>323</v>
      </c>
      <c r="I151" s="5" t="s">
        <v>303</v>
      </c>
    </row>
    <row r="152" spans="1:9" ht="12.75" customHeight="1">
      <c r="A152" s="3" t="s">
        <v>18</v>
      </c>
      <c r="B152" s="38">
        <v>1</v>
      </c>
      <c r="C152" s="4" t="s">
        <v>610</v>
      </c>
      <c r="D152" s="4" t="s">
        <v>293</v>
      </c>
      <c r="E152" s="4" t="s">
        <v>294</v>
      </c>
      <c r="F152" s="4" t="s">
        <v>294</v>
      </c>
      <c r="G152" s="4" t="s">
        <v>611</v>
      </c>
      <c r="H152" s="4" t="s">
        <v>296</v>
      </c>
      <c r="I152" s="5" t="s">
        <v>297</v>
      </c>
    </row>
    <row r="153" spans="1:9" ht="12.75" customHeight="1">
      <c r="A153" s="3" t="s">
        <v>171</v>
      </c>
      <c r="B153" s="38">
        <v>1</v>
      </c>
      <c r="C153" s="4" t="s">
        <v>617</v>
      </c>
      <c r="D153" s="4" t="s">
        <v>618</v>
      </c>
      <c r="E153" s="4" t="s">
        <v>619</v>
      </c>
      <c r="F153" s="4" t="s">
        <v>14</v>
      </c>
      <c r="G153" s="4" t="s">
        <v>620</v>
      </c>
      <c r="H153" s="4" t="s">
        <v>621</v>
      </c>
      <c r="I153" s="5" t="s">
        <v>283</v>
      </c>
    </row>
    <row r="154" spans="1:9" ht="12.75" customHeight="1">
      <c r="A154" s="3" t="s">
        <v>171</v>
      </c>
      <c r="B154" s="38">
        <v>1</v>
      </c>
      <c r="C154" s="4" t="s">
        <v>622</v>
      </c>
      <c r="D154" s="4" t="s">
        <v>310</v>
      </c>
      <c r="E154" s="4" t="s">
        <v>623</v>
      </c>
      <c r="F154" s="4" t="s">
        <v>311</v>
      </c>
      <c r="G154" s="4" t="s">
        <v>624</v>
      </c>
      <c r="H154" s="4" t="s">
        <v>313</v>
      </c>
      <c r="I154" s="5" t="s">
        <v>283</v>
      </c>
    </row>
    <row r="155" spans="1:9" ht="12.75" customHeight="1">
      <c r="A155" s="3" t="s">
        <v>60</v>
      </c>
      <c r="B155" s="38">
        <v>1</v>
      </c>
      <c r="C155" s="4" t="s">
        <v>625</v>
      </c>
      <c r="D155" s="4" t="s">
        <v>315</v>
      </c>
      <c r="E155" s="4" t="s">
        <v>626</v>
      </c>
      <c r="F155" s="4" t="s">
        <v>14</v>
      </c>
      <c r="G155" s="4" t="s">
        <v>627</v>
      </c>
      <c r="H155" s="4" t="s">
        <v>318</v>
      </c>
      <c r="I155" s="5" t="s">
        <v>283</v>
      </c>
    </row>
    <row r="156" spans="1:9" ht="12.75" customHeight="1">
      <c r="A156" s="3" t="s">
        <v>180</v>
      </c>
      <c r="B156" s="38">
        <v>1</v>
      </c>
      <c r="C156" s="4" t="s">
        <v>628</v>
      </c>
      <c r="D156" s="4" t="s">
        <v>629</v>
      </c>
      <c r="E156" s="4" t="s">
        <v>326</v>
      </c>
      <c r="F156" s="4" t="s">
        <v>326</v>
      </c>
      <c r="G156" s="4" t="s">
        <v>630</v>
      </c>
      <c r="H156" s="4" t="s">
        <v>631</v>
      </c>
      <c r="I156" s="5" t="s">
        <v>297</v>
      </c>
    </row>
    <row r="157" spans="1:9" ht="13.5" customHeight="1" thickBot="1">
      <c r="A157" s="6" t="s">
        <v>120</v>
      </c>
      <c r="B157" s="42">
        <v>1</v>
      </c>
      <c r="C157" s="7" t="s">
        <v>632</v>
      </c>
      <c r="D157" s="7" t="s">
        <v>633</v>
      </c>
      <c r="E157" s="7" t="s">
        <v>634</v>
      </c>
      <c r="F157" s="7" t="s">
        <v>14</v>
      </c>
      <c r="G157" s="7" t="s">
        <v>635</v>
      </c>
      <c r="H157" s="7" t="s">
        <v>636</v>
      </c>
      <c r="I157" s="8" t="s">
        <v>283</v>
      </c>
    </row>
  </sheetData>
  <sheetProtection/>
  <mergeCells count="23">
    <mergeCell ref="A4:I4"/>
    <mergeCell ref="A8:I8"/>
    <mergeCell ref="F1:F2"/>
    <mergeCell ref="H1:H2"/>
    <mergeCell ref="D1:D2"/>
    <mergeCell ref="A144:I144"/>
    <mergeCell ref="A34:I34"/>
    <mergeCell ref="A37:I37"/>
    <mergeCell ref="A47:I47"/>
    <mergeCell ref="A58:I58"/>
    <mergeCell ref="A70:I70"/>
    <mergeCell ref="A71:I71"/>
    <mergeCell ref="A120:I120"/>
    <mergeCell ref="A131:I131"/>
    <mergeCell ref="A117:I117"/>
    <mergeCell ref="A74:I74"/>
    <mergeCell ref="A3:I3"/>
    <mergeCell ref="E1:E2"/>
    <mergeCell ref="G1:G2"/>
    <mergeCell ref="I1:I2"/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1" sqref="A1:A2"/>
    </sheetView>
  </sheetViews>
  <sheetFormatPr defaultColWidth="9.140625" defaultRowHeight="11.25" customHeight="1"/>
  <cols>
    <col min="1" max="1" width="23.140625" style="1" customWidth="1"/>
    <col min="2" max="2" width="13.8515625" style="49" bestFit="1" customWidth="1"/>
    <col min="3" max="3" width="60.7109375" style="1" bestFit="1" customWidth="1"/>
    <col min="4" max="4" width="30.421875" style="1" bestFit="1" customWidth="1"/>
    <col min="5" max="6" width="11.00390625" style="1" bestFit="1" customWidth="1"/>
    <col min="7" max="7" width="31.00390625" style="1" bestFit="1" customWidth="1"/>
    <col min="8" max="8" width="62.421875" style="1" bestFit="1" customWidth="1"/>
    <col min="9" max="9" width="6.00390625" style="1" bestFit="1" customWidth="1"/>
    <col min="10" max="16384" width="9.140625" style="1" customWidth="1"/>
  </cols>
  <sheetData>
    <row r="1" spans="1:9" ht="11.25" customHeight="1">
      <c r="A1" s="157" t="s">
        <v>0</v>
      </c>
      <c r="B1" s="157" t="s">
        <v>637</v>
      </c>
      <c r="C1" s="157" t="s">
        <v>1</v>
      </c>
      <c r="D1" s="157" t="s">
        <v>2</v>
      </c>
      <c r="E1" s="157" t="s">
        <v>3</v>
      </c>
      <c r="F1" s="157" t="s">
        <v>4</v>
      </c>
      <c r="G1" s="157" t="s">
        <v>5</v>
      </c>
      <c r="H1" s="157" t="s">
        <v>6</v>
      </c>
      <c r="I1" s="157" t="s">
        <v>7</v>
      </c>
    </row>
    <row r="2" spans="1:9" ht="11.25" customHeight="1">
      <c r="A2" s="158"/>
      <c r="B2" s="158"/>
      <c r="C2" s="158"/>
      <c r="D2" s="158"/>
      <c r="E2" s="158"/>
      <c r="F2" s="158"/>
      <c r="G2" s="158"/>
      <c r="H2" s="158"/>
      <c r="I2" s="158"/>
    </row>
    <row r="3" spans="1:9" s="2" customFormat="1" ht="25.5" customHeight="1" thickBot="1">
      <c r="A3" s="162" t="s">
        <v>8</v>
      </c>
      <c r="B3" s="163"/>
      <c r="C3" s="163"/>
      <c r="D3" s="163"/>
      <c r="E3" s="163"/>
      <c r="F3" s="163"/>
      <c r="G3" s="163"/>
      <c r="H3" s="163"/>
      <c r="I3" s="164"/>
    </row>
    <row r="4" spans="1:9" s="2" customFormat="1" ht="25.5" customHeight="1">
      <c r="A4" s="154" t="s">
        <v>9</v>
      </c>
      <c r="B4" s="155"/>
      <c r="C4" s="155"/>
      <c r="D4" s="155"/>
      <c r="E4" s="155"/>
      <c r="F4" s="155"/>
      <c r="G4" s="155"/>
      <c r="H4" s="155"/>
      <c r="I4" s="156"/>
    </row>
    <row r="5" spans="1:9" ht="11.25" customHeight="1">
      <c r="A5" s="3" t="s">
        <v>10</v>
      </c>
      <c r="B5" s="36">
        <v>1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5" t="s">
        <v>17</v>
      </c>
    </row>
    <row r="6" spans="1:9" ht="11.25" customHeight="1">
      <c r="A6" s="3" t="s">
        <v>18</v>
      </c>
      <c r="B6" s="36">
        <v>1</v>
      </c>
      <c r="C6" s="4" t="s">
        <v>19</v>
      </c>
      <c r="D6" s="4" t="s">
        <v>20</v>
      </c>
      <c r="E6" s="4" t="s">
        <v>21</v>
      </c>
      <c r="F6" s="4" t="s">
        <v>14</v>
      </c>
      <c r="G6" s="4" t="s">
        <v>22</v>
      </c>
      <c r="H6" s="4" t="s">
        <v>23</v>
      </c>
      <c r="I6" s="5" t="s">
        <v>17</v>
      </c>
    </row>
    <row r="7" spans="1:9" ht="11.25" customHeight="1" thickBot="1">
      <c r="A7" s="6" t="s">
        <v>24</v>
      </c>
      <c r="B7" s="37">
        <v>1</v>
      </c>
      <c r="C7" s="7" t="s">
        <v>25</v>
      </c>
      <c r="D7" s="7" t="s">
        <v>26</v>
      </c>
      <c r="E7" s="7" t="s">
        <v>27</v>
      </c>
      <c r="F7" s="7" t="s">
        <v>27</v>
      </c>
      <c r="G7" s="7" t="s">
        <v>28</v>
      </c>
      <c r="H7" s="7" t="s">
        <v>29</v>
      </c>
      <c r="I7" s="8" t="s">
        <v>30</v>
      </c>
    </row>
    <row r="8" spans="1:9" s="2" customFormat="1" ht="25.5" customHeight="1">
      <c r="A8" s="154" t="s">
        <v>31</v>
      </c>
      <c r="B8" s="155"/>
      <c r="C8" s="155"/>
      <c r="D8" s="155"/>
      <c r="E8" s="155"/>
      <c r="F8" s="155"/>
      <c r="G8" s="155"/>
      <c r="H8" s="155"/>
      <c r="I8" s="156"/>
    </row>
    <row r="9" spans="1:9" ht="11.25" customHeight="1">
      <c r="A9" s="3" t="s">
        <v>32</v>
      </c>
      <c r="B9" s="38">
        <v>12</v>
      </c>
      <c r="C9" s="4" t="s">
        <v>33</v>
      </c>
      <c r="D9" s="4" t="s">
        <v>31</v>
      </c>
      <c r="E9" s="4" t="s">
        <v>34</v>
      </c>
      <c r="F9" s="4" t="s">
        <v>34</v>
      </c>
      <c r="G9" s="4" t="s">
        <v>35</v>
      </c>
      <c r="H9" s="4" t="s">
        <v>36</v>
      </c>
      <c r="I9" s="5" t="s">
        <v>37</v>
      </c>
    </row>
    <row r="10" spans="1:9" ht="11.25" customHeight="1">
      <c r="A10" s="3" t="s">
        <v>32</v>
      </c>
      <c r="B10" s="38">
        <v>5</v>
      </c>
      <c r="C10" s="4" t="s">
        <v>38</v>
      </c>
      <c r="D10" s="4" t="s">
        <v>31</v>
      </c>
      <c r="E10" s="4" t="s">
        <v>39</v>
      </c>
      <c r="F10" s="4" t="s">
        <v>39</v>
      </c>
      <c r="G10" s="4" t="s">
        <v>40</v>
      </c>
      <c r="H10" s="4" t="s">
        <v>41</v>
      </c>
      <c r="I10" s="5" t="s">
        <v>37</v>
      </c>
    </row>
    <row r="11" spans="1:9" ht="11.25" customHeight="1">
      <c r="A11" s="30" t="s">
        <v>32</v>
      </c>
      <c r="B11" s="39">
        <v>6</v>
      </c>
      <c r="C11" s="31" t="s">
        <v>42</v>
      </c>
      <c r="D11" s="31" t="s">
        <v>31</v>
      </c>
      <c r="E11" s="31" t="s">
        <v>43</v>
      </c>
      <c r="F11" s="31" t="s">
        <v>44</v>
      </c>
      <c r="G11" s="31" t="s">
        <v>45</v>
      </c>
      <c r="H11" s="31" t="s">
        <v>46</v>
      </c>
      <c r="I11" s="32" t="s">
        <v>37</v>
      </c>
    </row>
    <row r="12" spans="1:9" ht="11.25" customHeight="1">
      <c r="A12" s="9" t="s">
        <v>32</v>
      </c>
      <c r="B12" s="40">
        <v>12</v>
      </c>
      <c r="C12" s="10" t="s">
        <v>47</v>
      </c>
      <c r="D12" s="10" t="s">
        <v>31</v>
      </c>
      <c r="E12" s="10" t="s">
        <v>48</v>
      </c>
      <c r="F12" s="10" t="s">
        <v>49</v>
      </c>
      <c r="G12" s="10" t="s">
        <v>50</v>
      </c>
      <c r="H12" s="10" t="s">
        <v>74</v>
      </c>
      <c r="I12" s="11" t="s">
        <v>37</v>
      </c>
    </row>
    <row r="13" spans="1:9" ht="11.25" customHeight="1">
      <c r="A13" s="3" t="s">
        <v>32</v>
      </c>
      <c r="B13" s="38">
        <v>10</v>
      </c>
      <c r="C13" s="4" t="s">
        <v>51</v>
      </c>
      <c r="D13" s="4" t="s">
        <v>31</v>
      </c>
      <c r="E13" s="4" t="s">
        <v>52</v>
      </c>
      <c r="F13" s="4" t="s">
        <v>53</v>
      </c>
      <c r="G13" s="4" t="s">
        <v>54</v>
      </c>
      <c r="H13" s="4" t="s">
        <v>55</v>
      </c>
      <c r="I13" s="5" t="s">
        <v>37</v>
      </c>
    </row>
    <row r="14" spans="1:9" ht="11.25" customHeight="1">
      <c r="A14" s="3" t="s">
        <v>32</v>
      </c>
      <c r="B14" s="38">
        <v>9</v>
      </c>
      <c r="C14" s="4" t="s">
        <v>56</v>
      </c>
      <c r="D14" s="4" t="s">
        <v>31</v>
      </c>
      <c r="E14" s="4" t="s">
        <v>57</v>
      </c>
      <c r="F14" s="4" t="s">
        <v>57</v>
      </c>
      <c r="G14" s="4" t="s">
        <v>58</v>
      </c>
      <c r="H14" s="4" t="s">
        <v>59</v>
      </c>
      <c r="I14" s="5" t="s">
        <v>37</v>
      </c>
    </row>
    <row r="15" spans="1:9" ht="11.25" customHeight="1">
      <c r="A15" s="3" t="s">
        <v>60</v>
      </c>
      <c r="B15" s="38">
        <v>6</v>
      </c>
      <c r="C15" s="4" t="s">
        <v>61</v>
      </c>
      <c r="D15" s="4" t="s">
        <v>31</v>
      </c>
      <c r="E15" s="4" t="s">
        <v>62</v>
      </c>
      <c r="F15" s="4" t="s">
        <v>63</v>
      </c>
      <c r="G15" s="4" t="s">
        <v>64</v>
      </c>
      <c r="H15" s="4" t="s">
        <v>65</v>
      </c>
      <c r="I15" s="5" t="s">
        <v>37</v>
      </c>
    </row>
    <row r="16" spans="1:9" ht="11.25" customHeight="1">
      <c r="A16" s="30" t="s">
        <v>32</v>
      </c>
      <c r="B16" s="39">
        <v>12</v>
      </c>
      <c r="C16" s="31" t="s">
        <v>66</v>
      </c>
      <c r="D16" s="31" t="s">
        <v>31</v>
      </c>
      <c r="E16" s="31" t="s">
        <v>43</v>
      </c>
      <c r="F16" s="31" t="s">
        <v>44</v>
      </c>
      <c r="G16" s="31" t="s">
        <v>67</v>
      </c>
      <c r="H16" s="31" t="s">
        <v>46</v>
      </c>
      <c r="I16" s="32" t="s">
        <v>37</v>
      </c>
    </row>
    <row r="17" spans="1:9" ht="11.25" customHeight="1">
      <c r="A17" s="3" t="s">
        <v>32</v>
      </c>
      <c r="B17" s="38">
        <v>12</v>
      </c>
      <c r="C17" s="4" t="s">
        <v>68</v>
      </c>
      <c r="D17" s="4" t="s">
        <v>31</v>
      </c>
      <c r="E17" s="4" t="s">
        <v>69</v>
      </c>
      <c r="F17" s="4" t="s">
        <v>69</v>
      </c>
      <c r="G17" s="4" t="s">
        <v>70</v>
      </c>
      <c r="H17" s="4" t="s">
        <v>71</v>
      </c>
      <c r="I17" s="5" t="s">
        <v>37</v>
      </c>
    </row>
    <row r="18" spans="1:9" ht="11.25" customHeight="1">
      <c r="A18" s="9" t="s">
        <v>32</v>
      </c>
      <c r="B18" s="40">
        <v>12</v>
      </c>
      <c r="C18" s="10" t="s">
        <v>72</v>
      </c>
      <c r="D18" s="10" t="s">
        <v>31</v>
      </c>
      <c r="E18" s="10" t="s">
        <v>49</v>
      </c>
      <c r="F18" s="10" t="s">
        <v>49</v>
      </c>
      <c r="G18" s="10" t="s">
        <v>73</v>
      </c>
      <c r="H18" s="10" t="s">
        <v>74</v>
      </c>
      <c r="I18" s="11" t="s">
        <v>37</v>
      </c>
    </row>
    <row r="19" spans="1:9" ht="11.25" customHeight="1">
      <c r="A19" s="3" t="s">
        <v>32</v>
      </c>
      <c r="B19" s="38">
        <v>10</v>
      </c>
      <c r="C19" s="4" t="s">
        <v>75</v>
      </c>
      <c r="D19" s="4" t="s">
        <v>31</v>
      </c>
      <c r="E19" s="4" t="s">
        <v>76</v>
      </c>
      <c r="F19" s="4" t="s">
        <v>76</v>
      </c>
      <c r="G19" s="4" t="s">
        <v>77</v>
      </c>
      <c r="H19" s="4" t="s">
        <v>78</v>
      </c>
      <c r="I19" s="5" t="s">
        <v>37</v>
      </c>
    </row>
    <row r="20" spans="1:9" ht="11.25" customHeight="1">
      <c r="A20" s="3" t="s">
        <v>32</v>
      </c>
      <c r="B20" s="38">
        <v>12</v>
      </c>
      <c r="C20" s="4" t="s">
        <v>79</v>
      </c>
      <c r="D20" s="4" t="s">
        <v>31</v>
      </c>
      <c r="E20" s="4" t="s">
        <v>80</v>
      </c>
      <c r="F20" s="4" t="s">
        <v>81</v>
      </c>
      <c r="G20" s="4" t="s">
        <v>82</v>
      </c>
      <c r="H20" s="4" t="s">
        <v>83</v>
      </c>
      <c r="I20" s="5" t="s">
        <v>37</v>
      </c>
    </row>
    <row r="21" spans="1:9" ht="11.25" customHeight="1">
      <c r="A21" s="33" t="s">
        <v>32</v>
      </c>
      <c r="B21" s="41">
        <v>12</v>
      </c>
      <c r="C21" s="34" t="s">
        <v>84</v>
      </c>
      <c r="D21" s="34" t="s">
        <v>31</v>
      </c>
      <c r="E21" s="34" t="s">
        <v>85</v>
      </c>
      <c r="F21" s="34" t="s">
        <v>85</v>
      </c>
      <c r="G21" s="34" t="s">
        <v>86</v>
      </c>
      <c r="H21" s="34" t="s">
        <v>87</v>
      </c>
      <c r="I21" s="35" t="s">
        <v>37</v>
      </c>
    </row>
    <row r="22" spans="1:9" ht="11.25" customHeight="1">
      <c r="A22" s="3" t="s">
        <v>32</v>
      </c>
      <c r="B22" s="38">
        <v>12</v>
      </c>
      <c r="C22" s="4" t="s">
        <v>88</v>
      </c>
      <c r="D22" s="4" t="s">
        <v>31</v>
      </c>
      <c r="E22" s="4" t="s">
        <v>89</v>
      </c>
      <c r="F22" s="4" t="s">
        <v>90</v>
      </c>
      <c r="G22" s="4" t="s">
        <v>91</v>
      </c>
      <c r="H22" s="4" t="s">
        <v>92</v>
      </c>
      <c r="I22" s="5" t="s">
        <v>37</v>
      </c>
    </row>
    <row r="23" spans="1:9" ht="11.25" customHeight="1">
      <c r="A23" s="3" t="s">
        <v>32</v>
      </c>
      <c r="B23" s="38">
        <v>11</v>
      </c>
      <c r="C23" s="4" t="s">
        <v>93</v>
      </c>
      <c r="D23" s="4" t="s">
        <v>31</v>
      </c>
      <c r="E23" s="4" t="s">
        <v>94</v>
      </c>
      <c r="F23" s="4" t="s">
        <v>95</v>
      </c>
      <c r="G23" s="4" t="s">
        <v>96</v>
      </c>
      <c r="H23" s="4" t="s">
        <v>97</v>
      </c>
      <c r="I23" s="5" t="s">
        <v>37</v>
      </c>
    </row>
    <row r="24" spans="1:9" ht="11.25" customHeight="1">
      <c r="A24" s="3" t="s">
        <v>32</v>
      </c>
      <c r="B24" s="38">
        <v>12</v>
      </c>
      <c r="C24" s="4" t="s">
        <v>98</v>
      </c>
      <c r="D24" s="4" t="s">
        <v>31</v>
      </c>
      <c r="E24" s="4" t="s">
        <v>99</v>
      </c>
      <c r="F24" s="4" t="s">
        <v>100</v>
      </c>
      <c r="G24" s="4" t="s">
        <v>101</v>
      </c>
      <c r="H24" s="4" t="s">
        <v>102</v>
      </c>
      <c r="I24" s="5" t="s">
        <v>37</v>
      </c>
    </row>
    <row r="25" spans="1:9" ht="11.25" customHeight="1">
      <c r="A25" s="33" t="s">
        <v>103</v>
      </c>
      <c r="B25" s="41">
        <v>4</v>
      </c>
      <c r="C25" s="34" t="s">
        <v>104</v>
      </c>
      <c r="D25" s="34" t="s">
        <v>105</v>
      </c>
      <c r="E25" s="34" t="s">
        <v>106</v>
      </c>
      <c r="F25" s="34" t="s">
        <v>106</v>
      </c>
      <c r="G25" s="34" t="s">
        <v>107</v>
      </c>
      <c r="H25" s="34" t="s">
        <v>108</v>
      </c>
      <c r="I25" s="35" t="s">
        <v>37</v>
      </c>
    </row>
    <row r="26" spans="1:9" ht="11.25" customHeight="1">
      <c r="A26" s="3" t="s">
        <v>109</v>
      </c>
      <c r="B26" s="38">
        <v>6</v>
      </c>
      <c r="C26" s="4" t="s">
        <v>110</v>
      </c>
      <c r="D26" s="4" t="s">
        <v>111</v>
      </c>
      <c r="E26" s="4" t="s">
        <v>112</v>
      </c>
      <c r="F26" s="4" t="s">
        <v>112</v>
      </c>
      <c r="G26" s="4" t="s">
        <v>113</v>
      </c>
      <c r="H26" s="4" t="s">
        <v>114</v>
      </c>
      <c r="I26" s="5" t="s">
        <v>37</v>
      </c>
    </row>
    <row r="27" spans="1:9" ht="11.25" customHeight="1">
      <c r="A27" s="3" t="s">
        <v>109</v>
      </c>
      <c r="B27" s="38">
        <v>6</v>
      </c>
      <c r="C27" s="4" t="s">
        <v>115</v>
      </c>
      <c r="D27" s="4" t="s">
        <v>116</v>
      </c>
      <c r="E27" s="4" t="s">
        <v>117</v>
      </c>
      <c r="F27" s="4" t="s">
        <v>117</v>
      </c>
      <c r="G27" s="4" t="s">
        <v>118</v>
      </c>
      <c r="H27" s="4" t="s">
        <v>119</v>
      </c>
      <c r="I27" s="5" t="s">
        <v>37</v>
      </c>
    </row>
    <row r="28" spans="1:9" ht="11.25" customHeight="1">
      <c r="A28" s="3" t="s">
        <v>120</v>
      </c>
      <c r="B28" s="38">
        <v>6</v>
      </c>
      <c r="C28" s="4" t="s">
        <v>121</v>
      </c>
      <c r="D28" s="4" t="s">
        <v>122</v>
      </c>
      <c r="E28" s="4" t="s">
        <v>123</v>
      </c>
      <c r="F28" s="4" t="s">
        <v>123</v>
      </c>
      <c r="G28" s="4" t="s">
        <v>124</v>
      </c>
      <c r="H28" s="4" t="s">
        <v>125</v>
      </c>
      <c r="I28" s="5" t="s">
        <v>37</v>
      </c>
    </row>
    <row r="29" spans="1:9" ht="11.25" customHeight="1">
      <c r="A29" s="3" t="s">
        <v>120</v>
      </c>
      <c r="B29" s="38">
        <v>6</v>
      </c>
      <c r="C29" s="4" t="s">
        <v>126</v>
      </c>
      <c r="D29" s="4" t="s">
        <v>127</v>
      </c>
      <c r="E29" s="4" t="s">
        <v>128</v>
      </c>
      <c r="F29" s="4" t="s">
        <v>128</v>
      </c>
      <c r="G29" s="4" t="s">
        <v>129</v>
      </c>
      <c r="H29" s="4" t="s">
        <v>130</v>
      </c>
      <c r="I29" s="5" t="s">
        <v>37</v>
      </c>
    </row>
    <row r="30" spans="1:9" ht="11.25" customHeight="1">
      <c r="A30" s="3" t="s">
        <v>109</v>
      </c>
      <c r="B30" s="38">
        <v>6</v>
      </c>
      <c r="C30" s="4" t="s">
        <v>131</v>
      </c>
      <c r="D30" s="4" t="s">
        <v>132</v>
      </c>
      <c r="E30" s="4" t="s">
        <v>133</v>
      </c>
      <c r="F30" s="4" t="s">
        <v>134</v>
      </c>
      <c r="G30" s="4" t="s">
        <v>135</v>
      </c>
      <c r="H30" s="4" t="s">
        <v>136</v>
      </c>
      <c r="I30" s="5" t="s">
        <v>37</v>
      </c>
    </row>
    <row r="31" spans="1:9" ht="11.25" customHeight="1">
      <c r="A31" s="3" t="s">
        <v>120</v>
      </c>
      <c r="B31" s="38">
        <v>4</v>
      </c>
      <c r="C31" s="4" t="s">
        <v>137</v>
      </c>
      <c r="D31" s="4" t="s">
        <v>138</v>
      </c>
      <c r="E31" s="4" t="s">
        <v>139</v>
      </c>
      <c r="F31" s="4" t="s">
        <v>139</v>
      </c>
      <c r="G31" s="4" t="s">
        <v>140</v>
      </c>
      <c r="H31" s="4" t="s">
        <v>141</v>
      </c>
      <c r="I31" s="5" t="s">
        <v>37</v>
      </c>
    </row>
    <row r="32" spans="1:9" ht="11.25" customHeight="1">
      <c r="A32" s="3" t="s">
        <v>120</v>
      </c>
      <c r="B32" s="38">
        <v>4</v>
      </c>
      <c r="C32" s="4" t="s">
        <v>142</v>
      </c>
      <c r="D32" s="4" t="s">
        <v>143</v>
      </c>
      <c r="E32" s="4" t="s">
        <v>144</v>
      </c>
      <c r="F32" s="4" t="s">
        <v>145</v>
      </c>
      <c r="G32" s="4" t="s">
        <v>146</v>
      </c>
      <c r="H32" s="4" t="s">
        <v>147</v>
      </c>
      <c r="I32" s="5" t="s">
        <v>37</v>
      </c>
    </row>
    <row r="33" spans="1:9" ht="11.25" customHeight="1">
      <c r="A33" s="3" t="s">
        <v>120</v>
      </c>
      <c r="B33" s="38">
        <v>6</v>
      </c>
      <c r="C33" s="4" t="s">
        <v>148</v>
      </c>
      <c r="D33" s="4" t="s">
        <v>149</v>
      </c>
      <c r="E33" s="4" t="s">
        <v>150</v>
      </c>
      <c r="F33" s="4" t="s">
        <v>150</v>
      </c>
      <c r="G33" s="4" t="s">
        <v>151</v>
      </c>
      <c r="H33" s="4" t="s">
        <v>152</v>
      </c>
      <c r="I33" s="5" t="s">
        <v>37</v>
      </c>
    </row>
    <row r="34" spans="1:9" ht="11.25" customHeight="1" thickBot="1">
      <c r="A34" s="6" t="s">
        <v>32</v>
      </c>
      <c r="B34" s="42">
        <v>6</v>
      </c>
      <c r="C34" s="7" t="s">
        <v>153</v>
      </c>
      <c r="D34" s="7" t="s">
        <v>154</v>
      </c>
      <c r="E34" s="7" t="s">
        <v>155</v>
      </c>
      <c r="F34" s="7" t="s">
        <v>155</v>
      </c>
      <c r="G34" s="7" t="s">
        <v>156</v>
      </c>
      <c r="H34" s="7" t="s">
        <v>157</v>
      </c>
      <c r="I34" s="8" t="s">
        <v>37</v>
      </c>
    </row>
    <row r="35" spans="1:9" s="2" customFormat="1" ht="25.5" customHeight="1">
      <c r="A35" s="154" t="s">
        <v>158</v>
      </c>
      <c r="B35" s="155"/>
      <c r="C35" s="155"/>
      <c r="D35" s="155"/>
      <c r="E35" s="155"/>
      <c r="F35" s="155"/>
      <c r="G35" s="155"/>
      <c r="H35" s="155"/>
      <c r="I35" s="156"/>
    </row>
    <row r="36" spans="1:9" ht="11.25" customHeight="1">
      <c r="A36" s="3" t="s">
        <v>103</v>
      </c>
      <c r="B36" s="38">
        <v>1</v>
      </c>
      <c r="C36" s="4" t="s">
        <v>159</v>
      </c>
      <c r="D36" s="4" t="s">
        <v>160</v>
      </c>
      <c r="E36" s="4" t="s">
        <v>161</v>
      </c>
      <c r="F36" s="4" t="s">
        <v>14</v>
      </c>
      <c r="G36" s="4" t="s">
        <v>162</v>
      </c>
      <c r="H36" s="4" t="s">
        <v>163</v>
      </c>
      <c r="I36" s="5" t="s">
        <v>164</v>
      </c>
    </row>
    <row r="37" spans="1:9" ht="11.25" customHeight="1" thickBot="1">
      <c r="A37" s="6" t="s">
        <v>103</v>
      </c>
      <c r="B37" s="42">
        <v>2</v>
      </c>
      <c r="C37" s="7" t="s">
        <v>165</v>
      </c>
      <c r="D37" s="7" t="s">
        <v>166</v>
      </c>
      <c r="E37" s="7" t="s">
        <v>167</v>
      </c>
      <c r="F37" s="7" t="s">
        <v>167</v>
      </c>
      <c r="G37" s="7" t="s">
        <v>168</v>
      </c>
      <c r="H37" s="7" t="s">
        <v>169</v>
      </c>
      <c r="I37" s="8" t="s">
        <v>164</v>
      </c>
    </row>
    <row r="38" spans="1:9" s="2" customFormat="1" ht="25.5" customHeight="1">
      <c r="A38" s="154" t="s">
        <v>170</v>
      </c>
      <c r="B38" s="155"/>
      <c r="C38" s="155"/>
      <c r="D38" s="155"/>
      <c r="E38" s="155"/>
      <c r="F38" s="155"/>
      <c r="G38" s="155"/>
      <c r="H38" s="155"/>
      <c r="I38" s="156"/>
    </row>
    <row r="39" spans="1:9" ht="11.25" customHeight="1">
      <c r="A39" s="3" t="s">
        <v>171</v>
      </c>
      <c r="B39" s="38">
        <v>6</v>
      </c>
      <c r="C39" s="4" t="s">
        <v>172</v>
      </c>
      <c r="D39" s="4" t="s">
        <v>170</v>
      </c>
      <c r="E39" s="4" t="s">
        <v>173</v>
      </c>
      <c r="F39" s="4" t="s">
        <v>173</v>
      </c>
      <c r="G39" s="4" t="s">
        <v>174</v>
      </c>
      <c r="H39" s="4" t="s">
        <v>175</v>
      </c>
      <c r="I39" s="5" t="s">
        <v>176</v>
      </c>
    </row>
    <row r="40" spans="1:9" ht="11.25" customHeight="1">
      <c r="A40" s="3" t="s">
        <v>171</v>
      </c>
      <c r="B40" s="38">
        <v>6</v>
      </c>
      <c r="C40" s="4" t="s">
        <v>177</v>
      </c>
      <c r="D40" s="4" t="s">
        <v>170</v>
      </c>
      <c r="E40" s="4" t="s">
        <v>178</v>
      </c>
      <c r="F40" s="4" t="s">
        <v>178</v>
      </c>
      <c r="G40" s="4" t="s">
        <v>179</v>
      </c>
      <c r="H40" s="4" t="s">
        <v>175</v>
      </c>
      <c r="I40" s="5" t="s">
        <v>176</v>
      </c>
    </row>
    <row r="41" spans="1:9" ht="11.25" customHeight="1">
      <c r="A41" s="3" t="s">
        <v>180</v>
      </c>
      <c r="B41" s="38">
        <v>1</v>
      </c>
      <c r="C41" s="4" t="s">
        <v>181</v>
      </c>
      <c r="D41" s="4" t="s">
        <v>182</v>
      </c>
      <c r="E41" s="4" t="s">
        <v>183</v>
      </c>
      <c r="F41" s="4" t="s">
        <v>183</v>
      </c>
      <c r="G41" s="4" t="s">
        <v>184</v>
      </c>
      <c r="H41" s="4" t="s">
        <v>185</v>
      </c>
      <c r="I41" s="5" t="s">
        <v>176</v>
      </c>
    </row>
    <row r="42" spans="1:9" ht="11.25" customHeight="1">
      <c r="A42" s="3" t="s">
        <v>32</v>
      </c>
      <c r="B42" s="38">
        <v>6</v>
      </c>
      <c r="C42" s="4" t="s">
        <v>186</v>
      </c>
      <c r="D42" s="4" t="s">
        <v>187</v>
      </c>
      <c r="E42" s="4" t="s">
        <v>188</v>
      </c>
      <c r="F42" s="4" t="s">
        <v>188</v>
      </c>
      <c r="G42" s="4" t="s">
        <v>189</v>
      </c>
      <c r="H42" s="4" t="s">
        <v>190</v>
      </c>
      <c r="I42" s="5" t="s">
        <v>191</v>
      </c>
    </row>
    <row r="43" spans="1:9" ht="11.25" customHeight="1">
      <c r="A43" s="3" t="s">
        <v>180</v>
      </c>
      <c r="B43" s="38">
        <v>1</v>
      </c>
      <c r="C43" s="4" t="s">
        <v>192</v>
      </c>
      <c r="D43" s="4" t="s">
        <v>193</v>
      </c>
      <c r="E43" s="4" t="s">
        <v>194</v>
      </c>
      <c r="F43" s="4" t="s">
        <v>14</v>
      </c>
      <c r="G43" s="4" t="s">
        <v>195</v>
      </c>
      <c r="H43" s="4" t="s">
        <v>196</v>
      </c>
      <c r="I43" s="5" t="s">
        <v>176</v>
      </c>
    </row>
    <row r="44" spans="1:9" ht="11.25" customHeight="1">
      <c r="A44" s="3" t="s">
        <v>180</v>
      </c>
      <c r="B44" s="38">
        <v>1</v>
      </c>
      <c r="C44" s="4" t="s">
        <v>197</v>
      </c>
      <c r="D44" s="4" t="s">
        <v>198</v>
      </c>
      <c r="E44" s="4" t="s">
        <v>199</v>
      </c>
      <c r="F44" s="4" t="s">
        <v>14</v>
      </c>
      <c r="G44" s="4" t="s">
        <v>200</v>
      </c>
      <c r="H44" s="4" t="s">
        <v>201</v>
      </c>
      <c r="I44" s="5" t="s">
        <v>176</v>
      </c>
    </row>
    <row r="45" spans="1:9" ht="11.25" customHeight="1">
      <c r="A45" s="3" t="s">
        <v>60</v>
      </c>
      <c r="B45" s="38">
        <v>6</v>
      </c>
      <c r="C45" s="4" t="s">
        <v>202</v>
      </c>
      <c r="D45" s="4" t="s">
        <v>203</v>
      </c>
      <c r="E45" s="4" t="s">
        <v>204</v>
      </c>
      <c r="F45" s="4" t="s">
        <v>204</v>
      </c>
      <c r="G45" s="4" t="s">
        <v>205</v>
      </c>
      <c r="H45" s="4" t="s">
        <v>206</v>
      </c>
      <c r="I45" s="5" t="s">
        <v>191</v>
      </c>
    </row>
    <row r="46" spans="1:9" ht="11.25" customHeight="1">
      <c r="A46" s="3" t="s">
        <v>171</v>
      </c>
      <c r="B46" s="38">
        <v>6</v>
      </c>
      <c r="C46" s="4" t="s">
        <v>207</v>
      </c>
      <c r="D46" s="4" t="s">
        <v>208</v>
      </c>
      <c r="E46" s="4" t="s">
        <v>209</v>
      </c>
      <c r="F46" s="4" t="s">
        <v>210</v>
      </c>
      <c r="G46" s="4" t="s">
        <v>211</v>
      </c>
      <c r="H46" s="4" t="s">
        <v>212</v>
      </c>
      <c r="I46" s="5" t="s">
        <v>176</v>
      </c>
    </row>
    <row r="47" spans="1:9" ht="11.25" customHeight="1" thickBot="1">
      <c r="A47" s="6" t="s">
        <v>18</v>
      </c>
      <c r="B47" s="42">
        <v>2</v>
      </c>
      <c r="C47" s="7" t="s">
        <v>213</v>
      </c>
      <c r="D47" s="7" t="s">
        <v>214</v>
      </c>
      <c r="E47" s="7" t="s">
        <v>215</v>
      </c>
      <c r="F47" s="7" t="s">
        <v>215</v>
      </c>
      <c r="G47" s="7" t="s">
        <v>216</v>
      </c>
      <c r="H47" s="7" t="s">
        <v>217</v>
      </c>
      <c r="I47" s="8" t="s">
        <v>218</v>
      </c>
    </row>
    <row r="48" spans="1:9" s="2" customFormat="1" ht="25.5" customHeight="1">
      <c r="A48" s="154" t="s">
        <v>219</v>
      </c>
      <c r="B48" s="155"/>
      <c r="C48" s="155"/>
      <c r="D48" s="155"/>
      <c r="E48" s="155"/>
      <c r="F48" s="155"/>
      <c r="G48" s="155"/>
      <c r="H48" s="155"/>
      <c r="I48" s="156"/>
    </row>
    <row r="49" spans="1:9" ht="12.75" customHeight="1">
      <c r="A49" s="3" t="s">
        <v>60</v>
      </c>
      <c r="B49" s="38">
        <v>7</v>
      </c>
      <c r="C49" s="4" t="s">
        <v>220</v>
      </c>
      <c r="D49" s="4" t="s">
        <v>221</v>
      </c>
      <c r="E49" s="4" t="s">
        <v>222</v>
      </c>
      <c r="F49" s="4" t="s">
        <v>223</v>
      </c>
      <c r="G49" s="4" t="s">
        <v>224</v>
      </c>
      <c r="H49" s="4" t="s">
        <v>225</v>
      </c>
      <c r="I49" s="5" t="s">
        <v>226</v>
      </c>
    </row>
    <row r="50" spans="1:9" ht="12.75" customHeight="1">
      <c r="A50" s="3" t="s">
        <v>60</v>
      </c>
      <c r="B50" s="38">
        <v>6</v>
      </c>
      <c r="C50" s="4" t="s">
        <v>227</v>
      </c>
      <c r="D50" s="4" t="s">
        <v>219</v>
      </c>
      <c r="E50" s="4" t="s">
        <v>228</v>
      </c>
      <c r="F50" s="4" t="s">
        <v>229</v>
      </c>
      <c r="G50" s="4" t="s">
        <v>230</v>
      </c>
      <c r="H50" s="4" t="s">
        <v>231</v>
      </c>
      <c r="I50" s="5" t="s">
        <v>226</v>
      </c>
    </row>
    <row r="51" spans="1:9" ht="12.75" customHeight="1">
      <c r="A51" s="3" t="s">
        <v>60</v>
      </c>
      <c r="B51" s="38">
        <v>6</v>
      </c>
      <c r="C51" s="4" t="s">
        <v>232</v>
      </c>
      <c r="D51" s="4" t="s">
        <v>219</v>
      </c>
      <c r="E51" s="4" t="s">
        <v>233</v>
      </c>
      <c r="F51" s="4" t="s">
        <v>234</v>
      </c>
      <c r="G51" s="4" t="s">
        <v>235</v>
      </c>
      <c r="H51" s="4" t="s">
        <v>236</v>
      </c>
      <c r="I51" s="5" t="s">
        <v>226</v>
      </c>
    </row>
    <row r="52" spans="1:9" ht="12.75" customHeight="1">
      <c r="A52" s="3" t="s">
        <v>60</v>
      </c>
      <c r="B52" s="38">
        <v>2</v>
      </c>
      <c r="C52" s="4" t="s">
        <v>237</v>
      </c>
      <c r="D52" s="4" t="s">
        <v>238</v>
      </c>
      <c r="E52" s="4" t="s">
        <v>239</v>
      </c>
      <c r="F52" s="4" t="s">
        <v>239</v>
      </c>
      <c r="G52" s="4" t="s">
        <v>240</v>
      </c>
      <c r="H52" s="4" t="s">
        <v>241</v>
      </c>
      <c r="I52" s="5" t="s">
        <v>226</v>
      </c>
    </row>
    <row r="53" spans="1:9" ht="12.75" customHeight="1">
      <c r="A53" s="3" t="s">
        <v>120</v>
      </c>
      <c r="B53" s="38">
        <v>4</v>
      </c>
      <c r="C53" s="4" t="s">
        <v>242</v>
      </c>
      <c r="D53" s="4" t="s">
        <v>243</v>
      </c>
      <c r="E53" s="4" t="s">
        <v>244</v>
      </c>
      <c r="F53" s="4" t="s">
        <v>245</v>
      </c>
      <c r="G53" s="4" t="s">
        <v>246</v>
      </c>
      <c r="H53" s="4" t="s">
        <v>247</v>
      </c>
      <c r="I53" s="5" t="s">
        <v>191</v>
      </c>
    </row>
    <row r="54" spans="1:9" ht="12.75" customHeight="1">
      <c r="A54" s="3" t="s">
        <v>103</v>
      </c>
      <c r="B54" s="38">
        <v>4</v>
      </c>
      <c r="C54" s="4" t="s">
        <v>248</v>
      </c>
      <c r="D54" s="4" t="s">
        <v>249</v>
      </c>
      <c r="E54" s="4" t="s">
        <v>250</v>
      </c>
      <c r="F54" s="4" t="s">
        <v>250</v>
      </c>
      <c r="G54" s="4" t="s">
        <v>251</v>
      </c>
      <c r="H54" s="4" t="s">
        <v>252</v>
      </c>
      <c r="I54" s="5" t="s">
        <v>226</v>
      </c>
    </row>
    <row r="55" spans="1:9" ht="12.75" customHeight="1">
      <c r="A55" s="3" t="s">
        <v>32</v>
      </c>
      <c r="B55" s="38">
        <v>6</v>
      </c>
      <c r="C55" s="4" t="s">
        <v>253</v>
      </c>
      <c r="D55" s="4" t="s">
        <v>254</v>
      </c>
      <c r="E55" s="4" t="s">
        <v>255</v>
      </c>
      <c r="F55" s="4" t="s">
        <v>256</v>
      </c>
      <c r="G55" s="4" t="s">
        <v>257</v>
      </c>
      <c r="H55" s="4" t="s">
        <v>258</v>
      </c>
      <c r="I55" s="5" t="s">
        <v>259</v>
      </c>
    </row>
    <row r="56" spans="1:9" ht="12.75" customHeight="1">
      <c r="A56" s="3" t="s">
        <v>103</v>
      </c>
      <c r="B56" s="38">
        <v>4</v>
      </c>
      <c r="C56" s="4" t="s">
        <v>260</v>
      </c>
      <c r="D56" s="4" t="s">
        <v>261</v>
      </c>
      <c r="E56" s="4" t="s">
        <v>262</v>
      </c>
      <c r="F56" s="4" t="s">
        <v>263</v>
      </c>
      <c r="G56" s="4" t="s">
        <v>264</v>
      </c>
      <c r="H56" s="4" t="s">
        <v>265</v>
      </c>
      <c r="I56" s="5" t="s">
        <v>266</v>
      </c>
    </row>
    <row r="57" spans="1:9" ht="12.75" customHeight="1">
      <c r="A57" s="3" t="s">
        <v>60</v>
      </c>
      <c r="B57" s="38">
        <v>6</v>
      </c>
      <c r="C57" s="4" t="s">
        <v>267</v>
      </c>
      <c r="D57" s="4" t="s">
        <v>268</v>
      </c>
      <c r="E57" s="4" t="s">
        <v>269</v>
      </c>
      <c r="F57" s="4" t="s">
        <v>270</v>
      </c>
      <c r="G57" s="4" t="s">
        <v>271</v>
      </c>
      <c r="H57" s="4" t="s">
        <v>272</v>
      </c>
      <c r="I57" s="5" t="s">
        <v>266</v>
      </c>
    </row>
    <row r="58" spans="1:9" ht="13.5" customHeight="1" thickBot="1">
      <c r="A58" s="6" t="s">
        <v>103</v>
      </c>
      <c r="B58" s="42">
        <v>4</v>
      </c>
      <c r="C58" s="7" t="s">
        <v>273</v>
      </c>
      <c r="D58" s="7" t="s">
        <v>274</v>
      </c>
      <c r="E58" s="7" t="s">
        <v>275</v>
      </c>
      <c r="F58" s="7" t="s">
        <v>275</v>
      </c>
      <c r="G58" s="7" t="s">
        <v>276</v>
      </c>
      <c r="H58" s="7" t="s">
        <v>277</v>
      </c>
      <c r="I58" s="8" t="s">
        <v>259</v>
      </c>
    </row>
    <row r="59" spans="1:9" s="2" customFormat="1" ht="25.5" customHeight="1">
      <c r="A59" s="154" t="s">
        <v>278</v>
      </c>
      <c r="B59" s="155"/>
      <c r="C59" s="155"/>
      <c r="D59" s="155"/>
      <c r="E59" s="155"/>
      <c r="F59" s="155"/>
      <c r="G59" s="155"/>
      <c r="H59" s="155"/>
      <c r="I59" s="156"/>
    </row>
    <row r="60" spans="1:9" ht="12.75" customHeight="1">
      <c r="A60" s="3" t="s">
        <v>120</v>
      </c>
      <c r="B60" s="38">
        <v>6</v>
      </c>
      <c r="C60" s="4" t="s">
        <v>279</v>
      </c>
      <c r="D60" s="4" t="s">
        <v>278</v>
      </c>
      <c r="E60" s="4" t="s">
        <v>280</v>
      </c>
      <c r="F60" s="4" t="s">
        <v>280</v>
      </c>
      <c r="G60" s="4" t="s">
        <v>281</v>
      </c>
      <c r="H60" s="4" t="s">
        <v>282</v>
      </c>
      <c r="I60" s="5" t="s">
        <v>283</v>
      </c>
    </row>
    <row r="61" spans="1:9" ht="12.75" customHeight="1">
      <c r="A61" s="3" t="s">
        <v>120</v>
      </c>
      <c r="B61" s="38">
        <v>12</v>
      </c>
      <c r="C61" s="4" t="s">
        <v>284</v>
      </c>
      <c r="D61" s="4" t="s">
        <v>278</v>
      </c>
      <c r="E61" s="4" t="s">
        <v>285</v>
      </c>
      <c r="F61" s="4" t="s">
        <v>285</v>
      </c>
      <c r="G61" s="4" t="s">
        <v>286</v>
      </c>
      <c r="H61" s="4" t="s">
        <v>287</v>
      </c>
      <c r="I61" s="5" t="s">
        <v>283</v>
      </c>
    </row>
    <row r="62" spans="1:9" ht="12.75" customHeight="1">
      <c r="A62" s="3" t="s">
        <v>103</v>
      </c>
      <c r="B62" s="38">
        <v>12</v>
      </c>
      <c r="C62" s="4" t="s">
        <v>288</v>
      </c>
      <c r="D62" s="4" t="s">
        <v>278</v>
      </c>
      <c r="E62" s="4" t="s">
        <v>289</v>
      </c>
      <c r="F62" s="4" t="s">
        <v>289</v>
      </c>
      <c r="G62" s="4" t="s">
        <v>290</v>
      </c>
      <c r="H62" s="4" t="s">
        <v>291</v>
      </c>
      <c r="I62" s="5" t="s">
        <v>283</v>
      </c>
    </row>
    <row r="63" spans="1:9" ht="12.75" customHeight="1">
      <c r="A63" s="3" t="s">
        <v>18</v>
      </c>
      <c r="B63" s="38">
        <v>1</v>
      </c>
      <c r="C63" s="4" t="s">
        <v>292</v>
      </c>
      <c r="D63" s="4" t="s">
        <v>293</v>
      </c>
      <c r="E63" s="4" t="s">
        <v>294</v>
      </c>
      <c r="F63" s="4" t="s">
        <v>294</v>
      </c>
      <c r="G63" s="4" t="s">
        <v>295</v>
      </c>
      <c r="H63" s="4" t="s">
        <v>296</v>
      </c>
      <c r="I63" s="5" t="s">
        <v>297</v>
      </c>
    </row>
    <row r="64" spans="1:9" ht="12.75" customHeight="1">
      <c r="A64" s="3" t="s">
        <v>171</v>
      </c>
      <c r="B64" s="38">
        <v>6</v>
      </c>
      <c r="C64" s="4" t="s">
        <v>298</v>
      </c>
      <c r="D64" s="4" t="s">
        <v>299</v>
      </c>
      <c r="E64" s="4" t="s">
        <v>300</v>
      </c>
      <c r="F64" s="4" t="s">
        <v>300</v>
      </c>
      <c r="G64" s="4" t="s">
        <v>301</v>
      </c>
      <c r="H64" s="4" t="s">
        <v>302</v>
      </c>
      <c r="I64" s="5" t="s">
        <v>303</v>
      </c>
    </row>
    <row r="65" spans="1:9" ht="12.75" customHeight="1">
      <c r="A65" s="3" t="s">
        <v>120</v>
      </c>
      <c r="B65" s="38">
        <v>6</v>
      </c>
      <c r="C65" s="4" t="s">
        <v>304</v>
      </c>
      <c r="D65" s="4" t="s">
        <v>305</v>
      </c>
      <c r="E65" s="4" t="s">
        <v>306</v>
      </c>
      <c r="F65" s="4" t="s">
        <v>306</v>
      </c>
      <c r="G65" s="4" t="s">
        <v>307</v>
      </c>
      <c r="H65" s="4" t="s">
        <v>308</v>
      </c>
      <c r="I65" s="5" t="s">
        <v>37</v>
      </c>
    </row>
    <row r="66" spans="1:9" ht="12.75" customHeight="1">
      <c r="A66" s="3" t="s">
        <v>171</v>
      </c>
      <c r="B66" s="38">
        <v>4</v>
      </c>
      <c r="C66" s="4" t="s">
        <v>309</v>
      </c>
      <c r="D66" s="4" t="s">
        <v>310</v>
      </c>
      <c r="E66" s="4" t="s">
        <v>311</v>
      </c>
      <c r="F66" s="4" t="s">
        <v>311</v>
      </c>
      <c r="G66" s="4" t="s">
        <v>312</v>
      </c>
      <c r="H66" s="4" t="s">
        <v>313</v>
      </c>
      <c r="I66" s="5" t="s">
        <v>283</v>
      </c>
    </row>
    <row r="67" spans="1:9" ht="12.75" customHeight="1">
      <c r="A67" s="3" t="s">
        <v>60</v>
      </c>
      <c r="B67" s="38">
        <v>4</v>
      </c>
      <c r="C67" s="4" t="s">
        <v>314</v>
      </c>
      <c r="D67" s="4" t="s">
        <v>315</v>
      </c>
      <c r="E67" s="4" t="s">
        <v>316</v>
      </c>
      <c r="F67" s="4" t="s">
        <v>316</v>
      </c>
      <c r="G67" s="4" t="s">
        <v>317</v>
      </c>
      <c r="H67" s="4" t="s">
        <v>318</v>
      </c>
      <c r="I67" s="5" t="s">
        <v>283</v>
      </c>
    </row>
    <row r="68" spans="1:9" ht="12.75" customHeight="1">
      <c r="A68" s="3" t="s">
        <v>171</v>
      </c>
      <c r="B68" s="38">
        <v>6</v>
      </c>
      <c r="C68" s="4" t="s">
        <v>319</v>
      </c>
      <c r="D68" s="4" t="s">
        <v>320</v>
      </c>
      <c r="E68" s="4" t="s">
        <v>321</v>
      </c>
      <c r="F68" s="4" t="s">
        <v>321</v>
      </c>
      <c r="G68" s="4" t="s">
        <v>322</v>
      </c>
      <c r="H68" s="4" t="s">
        <v>323</v>
      </c>
      <c r="I68" s="5" t="s">
        <v>303</v>
      </c>
    </row>
    <row r="69" spans="1:9" ht="12.75" customHeight="1">
      <c r="A69" s="3" t="s">
        <v>180</v>
      </c>
      <c r="B69" s="38">
        <v>1</v>
      </c>
      <c r="C69" s="4" t="s">
        <v>324</v>
      </c>
      <c r="D69" s="4" t="s">
        <v>325</v>
      </c>
      <c r="E69" s="4" t="s">
        <v>326</v>
      </c>
      <c r="F69" s="4" t="s">
        <v>326</v>
      </c>
      <c r="G69" s="4" t="s">
        <v>327</v>
      </c>
      <c r="H69" s="4" t="s">
        <v>328</v>
      </c>
      <c r="I69" s="5" t="s">
        <v>297</v>
      </c>
    </row>
    <row r="70" spans="1:9" ht="13.5" customHeight="1" thickBot="1">
      <c r="A70" s="6" t="s">
        <v>120</v>
      </c>
      <c r="B70" s="42">
        <v>5</v>
      </c>
      <c r="C70" s="7" t="s">
        <v>329</v>
      </c>
      <c r="D70" s="7" t="s">
        <v>330</v>
      </c>
      <c r="E70" s="7" t="s">
        <v>331</v>
      </c>
      <c r="F70" s="7" t="s">
        <v>332</v>
      </c>
      <c r="G70" s="7" t="s">
        <v>333</v>
      </c>
      <c r="H70" s="7" t="s">
        <v>334</v>
      </c>
      <c r="I70" s="8" t="s">
        <v>283</v>
      </c>
    </row>
    <row r="71" spans="1:9" s="2" customFormat="1" ht="25.5" customHeight="1" thickBot="1">
      <c r="A71" s="159" t="s">
        <v>335</v>
      </c>
      <c r="B71" s="160"/>
      <c r="C71" s="160"/>
      <c r="D71" s="160"/>
      <c r="E71" s="160"/>
      <c r="F71" s="160"/>
      <c r="G71" s="160"/>
      <c r="H71" s="160"/>
      <c r="I71" s="161"/>
    </row>
    <row r="72" spans="1:9" s="2" customFormat="1" ht="25.5" customHeight="1">
      <c r="A72" s="154" t="s">
        <v>9</v>
      </c>
      <c r="B72" s="155"/>
      <c r="C72" s="155"/>
      <c r="D72" s="155"/>
      <c r="E72" s="155"/>
      <c r="F72" s="155"/>
      <c r="G72" s="155"/>
      <c r="H72" s="155"/>
      <c r="I72" s="156"/>
    </row>
    <row r="73" spans="1:9" ht="12.75" customHeight="1" thickBot="1">
      <c r="A73" s="3" t="s">
        <v>18</v>
      </c>
      <c r="B73" s="38">
        <v>1</v>
      </c>
      <c r="C73" s="4" t="s">
        <v>336</v>
      </c>
      <c r="D73" s="4" t="s">
        <v>20</v>
      </c>
      <c r="E73" s="4" t="s">
        <v>21</v>
      </c>
      <c r="F73" s="4" t="s">
        <v>14</v>
      </c>
      <c r="G73" s="4" t="s">
        <v>337</v>
      </c>
      <c r="H73" s="4" t="s">
        <v>23</v>
      </c>
      <c r="I73" s="5" t="s">
        <v>17</v>
      </c>
    </row>
    <row r="74" spans="1:9" s="2" customFormat="1" ht="25.5" customHeight="1">
      <c r="A74" s="154" t="s">
        <v>31</v>
      </c>
      <c r="B74" s="155"/>
      <c r="C74" s="155"/>
      <c r="D74" s="155"/>
      <c r="E74" s="155"/>
      <c r="F74" s="155"/>
      <c r="G74" s="155"/>
      <c r="H74" s="155"/>
      <c r="I74" s="156"/>
    </row>
    <row r="75" spans="1:9" ht="12.75" customHeight="1">
      <c r="A75" s="24" t="s">
        <v>32</v>
      </c>
      <c r="B75" s="43">
        <v>2</v>
      </c>
      <c r="C75" s="25" t="s">
        <v>338</v>
      </c>
      <c r="D75" s="25" t="s">
        <v>31</v>
      </c>
      <c r="E75" s="25" t="s">
        <v>339</v>
      </c>
      <c r="F75" s="25" t="s">
        <v>14</v>
      </c>
      <c r="G75" s="25" t="s">
        <v>340</v>
      </c>
      <c r="H75" s="25" t="s">
        <v>36</v>
      </c>
      <c r="I75" s="26" t="s">
        <v>37</v>
      </c>
    </row>
    <row r="76" spans="1:9" ht="12.75" customHeight="1">
      <c r="A76" s="3" t="s">
        <v>32</v>
      </c>
      <c r="B76" s="38">
        <v>2</v>
      </c>
      <c r="C76" s="4" t="s">
        <v>341</v>
      </c>
      <c r="D76" s="4" t="s">
        <v>105</v>
      </c>
      <c r="E76" s="4" t="s">
        <v>342</v>
      </c>
      <c r="F76" s="4" t="s">
        <v>14</v>
      </c>
      <c r="G76" s="4" t="s">
        <v>343</v>
      </c>
      <c r="H76" s="4" t="s">
        <v>344</v>
      </c>
      <c r="I76" s="5" t="s">
        <v>37</v>
      </c>
    </row>
    <row r="77" spans="1:9" ht="12.75" customHeight="1">
      <c r="A77" s="3" t="s">
        <v>32</v>
      </c>
      <c r="B77" s="38">
        <v>2</v>
      </c>
      <c r="C77" s="4" t="s">
        <v>345</v>
      </c>
      <c r="D77" s="4" t="s">
        <v>105</v>
      </c>
      <c r="E77" s="4" t="s">
        <v>346</v>
      </c>
      <c r="F77" s="4" t="s">
        <v>347</v>
      </c>
      <c r="G77" s="4" t="s">
        <v>348</v>
      </c>
      <c r="H77" s="4" t="s">
        <v>349</v>
      </c>
      <c r="I77" s="5" t="s">
        <v>37</v>
      </c>
    </row>
    <row r="78" spans="1:9" ht="12.75" customHeight="1">
      <c r="A78" s="27" t="s">
        <v>32</v>
      </c>
      <c r="B78" s="44">
        <v>2</v>
      </c>
      <c r="C78" s="28" t="s">
        <v>350</v>
      </c>
      <c r="D78" s="28" t="s">
        <v>105</v>
      </c>
      <c r="E78" s="28" t="s">
        <v>351</v>
      </c>
      <c r="F78" s="28" t="s">
        <v>14</v>
      </c>
      <c r="G78" s="28" t="s">
        <v>352</v>
      </c>
      <c r="H78" s="28" t="s">
        <v>374</v>
      </c>
      <c r="I78" s="29" t="s">
        <v>37</v>
      </c>
    </row>
    <row r="79" spans="1:9" ht="12.75" customHeight="1">
      <c r="A79" s="21" t="s">
        <v>32</v>
      </c>
      <c r="B79" s="45">
        <v>2</v>
      </c>
      <c r="C79" s="22" t="s">
        <v>353</v>
      </c>
      <c r="D79" s="22" t="s">
        <v>31</v>
      </c>
      <c r="E79" s="22" t="s">
        <v>354</v>
      </c>
      <c r="F79" s="22" t="s">
        <v>14</v>
      </c>
      <c r="G79" s="22" t="s">
        <v>355</v>
      </c>
      <c r="H79" s="22" t="s">
        <v>356</v>
      </c>
      <c r="I79" s="23" t="s">
        <v>37</v>
      </c>
    </row>
    <row r="80" spans="1:9" ht="12.75" customHeight="1">
      <c r="A80" s="24" t="s">
        <v>32</v>
      </c>
      <c r="B80" s="43">
        <v>2</v>
      </c>
      <c r="C80" s="25" t="s">
        <v>357</v>
      </c>
      <c r="D80" s="25" t="s">
        <v>105</v>
      </c>
      <c r="E80" s="25" t="s">
        <v>358</v>
      </c>
      <c r="F80" s="25" t="s">
        <v>358</v>
      </c>
      <c r="G80" s="25" t="s">
        <v>359</v>
      </c>
      <c r="H80" s="25" t="s">
        <v>360</v>
      </c>
      <c r="I80" s="26" t="s">
        <v>37</v>
      </c>
    </row>
    <row r="81" spans="1:9" ht="12.75" customHeight="1">
      <c r="A81" s="3" t="s">
        <v>32</v>
      </c>
      <c r="B81" s="38">
        <v>2</v>
      </c>
      <c r="C81" s="4" t="s">
        <v>361</v>
      </c>
      <c r="D81" s="4" t="s">
        <v>31</v>
      </c>
      <c r="E81" s="4" t="s">
        <v>362</v>
      </c>
      <c r="F81" s="4" t="s">
        <v>14</v>
      </c>
      <c r="G81" s="4" t="s">
        <v>363</v>
      </c>
      <c r="H81" s="4" t="s">
        <v>364</v>
      </c>
      <c r="I81" s="5" t="s">
        <v>37</v>
      </c>
    </row>
    <row r="82" spans="1:9" ht="12.75" customHeight="1">
      <c r="A82" s="18" t="s">
        <v>32</v>
      </c>
      <c r="B82" s="46">
        <v>2</v>
      </c>
      <c r="C82" s="19" t="s">
        <v>365</v>
      </c>
      <c r="D82" s="19" t="s">
        <v>105</v>
      </c>
      <c r="E82" s="19" t="s">
        <v>366</v>
      </c>
      <c r="F82" s="19" t="s">
        <v>14</v>
      </c>
      <c r="G82" s="19" t="s">
        <v>367</v>
      </c>
      <c r="H82" s="19" t="s">
        <v>368</v>
      </c>
      <c r="I82" s="20" t="s">
        <v>37</v>
      </c>
    </row>
    <row r="83" spans="1:9" ht="12.75" customHeight="1">
      <c r="A83" s="18" t="s">
        <v>32</v>
      </c>
      <c r="B83" s="46">
        <v>2</v>
      </c>
      <c r="C83" s="19" t="s">
        <v>369</v>
      </c>
      <c r="D83" s="19" t="s">
        <v>105</v>
      </c>
      <c r="E83" s="19" t="s">
        <v>366</v>
      </c>
      <c r="F83" s="19" t="s">
        <v>14</v>
      </c>
      <c r="G83" s="19" t="s">
        <v>370</v>
      </c>
      <c r="H83" s="19" t="s">
        <v>368</v>
      </c>
      <c r="I83" s="20" t="s">
        <v>37</v>
      </c>
    </row>
    <row r="84" spans="1:9" ht="12.75" customHeight="1">
      <c r="A84" s="27" t="s">
        <v>32</v>
      </c>
      <c r="B84" s="44">
        <v>2</v>
      </c>
      <c r="C84" s="28" t="s">
        <v>371</v>
      </c>
      <c r="D84" s="28" t="s">
        <v>31</v>
      </c>
      <c r="E84" s="28" t="s">
        <v>372</v>
      </c>
      <c r="F84" s="28" t="s">
        <v>14</v>
      </c>
      <c r="G84" s="28" t="s">
        <v>373</v>
      </c>
      <c r="H84" s="28" t="s">
        <v>374</v>
      </c>
      <c r="I84" s="29" t="s">
        <v>37</v>
      </c>
    </row>
    <row r="85" spans="1:9" ht="12.75" customHeight="1">
      <c r="A85" s="15" t="s">
        <v>32</v>
      </c>
      <c r="B85" s="47">
        <v>2</v>
      </c>
      <c r="C85" s="16" t="s">
        <v>375</v>
      </c>
      <c r="D85" s="16" t="s">
        <v>31</v>
      </c>
      <c r="E85" s="16" t="s">
        <v>376</v>
      </c>
      <c r="F85" s="16" t="s">
        <v>14</v>
      </c>
      <c r="G85" s="16" t="s">
        <v>377</v>
      </c>
      <c r="H85" s="16" t="s">
        <v>416</v>
      </c>
      <c r="I85" s="17" t="s">
        <v>37</v>
      </c>
    </row>
    <row r="86" spans="1:9" ht="12.75" customHeight="1">
      <c r="A86" s="12" t="s">
        <v>32</v>
      </c>
      <c r="B86" s="48">
        <v>2</v>
      </c>
      <c r="C86" s="13" t="s">
        <v>378</v>
      </c>
      <c r="D86" s="13" t="s">
        <v>31</v>
      </c>
      <c r="E86" s="13" t="s">
        <v>379</v>
      </c>
      <c r="F86" s="13" t="s">
        <v>380</v>
      </c>
      <c r="G86" s="13" t="s">
        <v>381</v>
      </c>
      <c r="H86" s="13" t="s">
        <v>92</v>
      </c>
      <c r="I86" s="14" t="s">
        <v>37</v>
      </c>
    </row>
    <row r="87" spans="1:9" ht="12.75" customHeight="1">
      <c r="A87" s="3" t="s">
        <v>32</v>
      </c>
      <c r="B87" s="38">
        <v>1</v>
      </c>
      <c r="C87" s="4" t="s">
        <v>382</v>
      </c>
      <c r="D87" s="4" t="s">
        <v>31</v>
      </c>
      <c r="E87" s="4" t="s">
        <v>383</v>
      </c>
      <c r="F87" s="4" t="s">
        <v>14</v>
      </c>
      <c r="G87" s="4" t="s">
        <v>384</v>
      </c>
      <c r="H87" s="4" t="s">
        <v>385</v>
      </c>
      <c r="I87" s="5" t="s">
        <v>37</v>
      </c>
    </row>
    <row r="88" spans="1:9" ht="12.75" customHeight="1">
      <c r="A88" s="3" t="s">
        <v>32</v>
      </c>
      <c r="B88" s="38">
        <v>1</v>
      </c>
      <c r="C88" s="4" t="s">
        <v>386</v>
      </c>
      <c r="D88" s="4" t="s">
        <v>31</v>
      </c>
      <c r="E88" s="4" t="s">
        <v>387</v>
      </c>
      <c r="F88" s="4" t="s">
        <v>387</v>
      </c>
      <c r="G88" s="4" t="s">
        <v>388</v>
      </c>
      <c r="H88" s="4" t="s">
        <v>389</v>
      </c>
      <c r="I88" s="5" t="s">
        <v>37</v>
      </c>
    </row>
    <row r="89" spans="1:9" ht="12.75" customHeight="1">
      <c r="A89" s="3" t="s">
        <v>32</v>
      </c>
      <c r="B89" s="38">
        <v>2</v>
      </c>
      <c r="C89" s="4" t="s">
        <v>390</v>
      </c>
      <c r="D89" s="4" t="s">
        <v>31</v>
      </c>
      <c r="E89" s="4" t="s">
        <v>391</v>
      </c>
      <c r="F89" s="4" t="s">
        <v>391</v>
      </c>
      <c r="G89" s="4" t="s">
        <v>392</v>
      </c>
      <c r="H89" s="4" t="s">
        <v>393</v>
      </c>
      <c r="I89" s="5" t="s">
        <v>37</v>
      </c>
    </row>
    <row r="90" spans="1:9" ht="12.75" customHeight="1">
      <c r="A90" s="24" t="s">
        <v>32</v>
      </c>
      <c r="B90" s="43">
        <v>1</v>
      </c>
      <c r="C90" s="25" t="s">
        <v>394</v>
      </c>
      <c r="D90" s="25" t="s">
        <v>105</v>
      </c>
      <c r="E90" s="25" t="s">
        <v>358</v>
      </c>
      <c r="F90" s="25" t="s">
        <v>358</v>
      </c>
      <c r="G90" s="25" t="s">
        <v>395</v>
      </c>
      <c r="H90" s="25" t="s">
        <v>360</v>
      </c>
      <c r="I90" s="26" t="s">
        <v>37</v>
      </c>
    </row>
    <row r="91" spans="1:9" ht="12.75" customHeight="1">
      <c r="A91" s="3" t="s">
        <v>120</v>
      </c>
      <c r="B91" s="38">
        <v>2</v>
      </c>
      <c r="C91" s="4" t="s">
        <v>396</v>
      </c>
      <c r="D91" s="4" t="s">
        <v>149</v>
      </c>
      <c r="E91" s="4" t="s">
        <v>397</v>
      </c>
      <c r="F91" s="4" t="s">
        <v>397</v>
      </c>
      <c r="G91" s="4" t="s">
        <v>398</v>
      </c>
      <c r="H91" s="4" t="s">
        <v>152</v>
      </c>
      <c r="I91" s="5" t="s">
        <v>37</v>
      </c>
    </row>
    <row r="92" spans="1:9" ht="12.75" customHeight="1">
      <c r="A92" s="24" t="s">
        <v>32</v>
      </c>
      <c r="B92" s="43">
        <v>2</v>
      </c>
      <c r="C92" s="25" t="s">
        <v>399</v>
      </c>
      <c r="D92" s="25" t="s">
        <v>31</v>
      </c>
      <c r="E92" s="25" t="s">
        <v>339</v>
      </c>
      <c r="F92" s="25" t="s">
        <v>14</v>
      </c>
      <c r="G92" s="25" t="s">
        <v>400</v>
      </c>
      <c r="H92" s="25" t="s">
        <v>36</v>
      </c>
      <c r="I92" s="26" t="s">
        <v>37</v>
      </c>
    </row>
    <row r="93" spans="1:9" ht="12.75" customHeight="1">
      <c r="A93" s="3" t="s">
        <v>60</v>
      </c>
      <c r="B93" s="38">
        <v>2</v>
      </c>
      <c r="C93" s="4" t="s">
        <v>401</v>
      </c>
      <c r="D93" s="4" t="s">
        <v>31</v>
      </c>
      <c r="E93" s="4" t="s">
        <v>62</v>
      </c>
      <c r="F93" s="4" t="s">
        <v>14</v>
      </c>
      <c r="G93" s="4" t="s">
        <v>402</v>
      </c>
      <c r="H93" s="4" t="s">
        <v>65</v>
      </c>
      <c r="I93" s="5" t="s">
        <v>37</v>
      </c>
    </row>
    <row r="94" spans="1:9" ht="12.75" customHeight="1">
      <c r="A94" s="27" t="s">
        <v>32</v>
      </c>
      <c r="B94" s="44">
        <v>2</v>
      </c>
      <c r="C94" s="28" t="s">
        <v>403</v>
      </c>
      <c r="D94" s="28" t="s">
        <v>31</v>
      </c>
      <c r="E94" s="28" t="s">
        <v>351</v>
      </c>
      <c r="F94" s="28" t="s">
        <v>351</v>
      </c>
      <c r="G94" s="28" t="s">
        <v>404</v>
      </c>
      <c r="H94" s="28" t="s">
        <v>374</v>
      </c>
      <c r="I94" s="29" t="s">
        <v>37</v>
      </c>
    </row>
    <row r="95" spans="1:9" ht="12.75" customHeight="1">
      <c r="A95" s="3" t="s">
        <v>32</v>
      </c>
      <c r="B95" s="38">
        <v>1</v>
      </c>
      <c r="C95" s="4" t="s">
        <v>405</v>
      </c>
      <c r="D95" s="4" t="s">
        <v>31</v>
      </c>
      <c r="E95" s="4" t="s">
        <v>406</v>
      </c>
      <c r="F95" s="4" t="s">
        <v>407</v>
      </c>
      <c r="G95" s="4" t="s">
        <v>408</v>
      </c>
      <c r="H95" s="4" t="s">
        <v>409</v>
      </c>
      <c r="I95" s="5" t="s">
        <v>37</v>
      </c>
    </row>
    <row r="96" spans="1:9" ht="12.75" customHeight="1">
      <c r="A96" s="3" t="s">
        <v>32</v>
      </c>
      <c r="B96" s="38">
        <v>1</v>
      </c>
      <c r="C96" s="4" t="s">
        <v>410</v>
      </c>
      <c r="D96" s="4" t="s">
        <v>105</v>
      </c>
      <c r="E96" s="4" t="s">
        <v>411</v>
      </c>
      <c r="F96" s="4" t="s">
        <v>411</v>
      </c>
      <c r="G96" s="4" t="s">
        <v>412</v>
      </c>
      <c r="H96" s="4" t="s">
        <v>413</v>
      </c>
      <c r="I96" s="5" t="s">
        <v>37</v>
      </c>
    </row>
    <row r="97" spans="1:9" ht="12.75" customHeight="1">
      <c r="A97" s="15" t="s">
        <v>32</v>
      </c>
      <c r="B97" s="47">
        <v>2</v>
      </c>
      <c r="C97" s="16" t="s">
        <v>414</v>
      </c>
      <c r="D97" s="16" t="s">
        <v>31</v>
      </c>
      <c r="E97" s="16" t="s">
        <v>376</v>
      </c>
      <c r="F97" s="16" t="s">
        <v>376</v>
      </c>
      <c r="G97" s="16" t="s">
        <v>415</v>
      </c>
      <c r="H97" s="16" t="s">
        <v>416</v>
      </c>
      <c r="I97" s="17" t="s">
        <v>37</v>
      </c>
    </row>
    <row r="98" spans="1:9" ht="12.75" customHeight="1">
      <c r="A98" s="3" t="s">
        <v>171</v>
      </c>
      <c r="B98" s="38">
        <v>1</v>
      </c>
      <c r="C98" s="4" t="s">
        <v>417</v>
      </c>
      <c r="D98" s="4" t="s">
        <v>170</v>
      </c>
      <c r="E98" s="4" t="s">
        <v>418</v>
      </c>
      <c r="F98" s="4" t="s">
        <v>418</v>
      </c>
      <c r="G98" s="4" t="s">
        <v>419</v>
      </c>
      <c r="H98" s="4" t="s">
        <v>175</v>
      </c>
      <c r="I98" s="5" t="s">
        <v>176</v>
      </c>
    </row>
    <row r="99" spans="1:9" ht="12.75" customHeight="1">
      <c r="A99" s="3" t="s">
        <v>32</v>
      </c>
      <c r="B99" s="38">
        <v>2</v>
      </c>
      <c r="C99" s="4" t="s">
        <v>420</v>
      </c>
      <c r="D99" s="4" t="s">
        <v>105</v>
      </c>
      <c r="E99" s="4" t="s">
        <v>421</v>
      </c>
      <c r="F99" s="4" t="s">
        <v>14</v>
      </c>
      <c r="G99" s="4" t="s">
        <v>422</v>
      </c>
      <c r="H99" s="4" t="s">
        <v>423</v>
      </c>
      <c r="I99" s="5" t="s">
        <v>37</v>
      </c>
    </row>
    <row r="100" spans="1:9" ht="12.75" customHeight="1">
      <c r="A100" s="3" t="s">
        <v>32</v>
      </c>
      <c r="B100" s="38">
        <v>2</v>
      </c>
      <c r="C100" s="4" t="s">
        <v>424</v>
      </c>
      <c r="D100" s="4" t="s">
        <v>31</v>
      </c>
      <c r="E100" s="4" t="s">
        <v>425</v>
      </c>
      <c r="F100" s="4" t="s">
        <v>14</v>
      </c>
      <c r="G100" s="4" t="s">
        <v>426</v>
      </c>
      <c r="H100" s="4" t="s">
        <v>427</v>
      </c>
      <c r="I100" s="5" t="s">
        <v>37</v>
      </c>
    </row>
    <row r="101" spans="1:9" ht="12.75" customHeight="1">
      <c r="A101" s="12" t="s">
        <v>32</v>
      </c>
      <c r="B101" s="48">
        <v>2</v>
      </c>
      <c r="C101" s="13" t="s">
        <v>428</v>
      </c>
      <c r="D101" s="13" t="s">
        <v>105</v>
      </c>
      <c r="E101" s="13" t="s">
        <v>379</v>
      </c>
      <c r="F101" s="13" t="s">
        <v>380</v>
      </c>
      <c r="G101" s="13" t="s">
        <v>429</v>
      </c>
      <c r="H101" s="13" t="s">
        <v>430</v>
      </c>
      <c r="I101" s="14" t="s">
        <v>37</v>
      </c>
    </row>
    <row r="102" spans="1:9" ht="12.75" customHeight="1">
      <c r="A102" s="3" t="s">
        <v>32</v>
      </c>
      <c r="B102" s="38">
        <v>2</v>
      </c>
      <c r="C102" s="4" t="s">
        <v>431</v>
      </c>
      <c r="D102" s="4" t="s">
        <v>105</v>
      </c>
      <c r="E102" s="4" t="s">
        <v>432</v>
      </c>
      <c r="F102" s="4" t="s">
        <v>432</v>
      </c>
      <c r="G102" s="4" t="s">
        <v>433</v>
      </c>
      <c r="H102" s="4" t="s">
        <v>434</v>
      </c>
      <c r="I102" s="5" t="s">
        <v>37</v>
      </c>
    </row>
    <row r="103" spans="1:9" ht="12.75" customHeight="1">
      <c r="A103" s="21" t="s">
        <v>32</v>
      </c>
      <c r="B103" s="45">
        <v>2</v>
      </c>
      <c r="C103" s="22" t="s">
        <v>435</v>
      </c>
      <c r="D103" s="22" t="s">
        <v>31</v>
      </c>
      <c r="E103" s="22" t="s">
        <v>436</v>
      </c>
      <c r="F103" s="22" t="s">
        <v>436</v>
      </c>
      <c r="G103" s="22" t="s">
        <v>437</v>
      </c>
      <c r="H103" s="22" t="s">
        <v>356</v>
      </c>
      <c r="I103" s="23" t="s">
        <v>37</v>
      </c>
    </row>
    <row r="104" spans="1:9" ht="12.75" customHeight="1">
      <c r="A104" s="3" t="s">
        <v>32</v>
      </c>
      <c r="B104" s="38">
        <v>1</v>
      </c>
      <c r="C104" s="4" t="s">
        <v>438</v>
      </c>
      <c r="D104" s="4" t="s">
        <v>105</v>
      </c>
      <c r="E104" s="4" t="s">
        <v>106</v>
      </c>
      <c r="F104" s="4" t="s">
        <v>14</v>
      </c>
      <c r="G104" s="4" t="s">
        <v>439</v>
      </c>
      <c r="H104" s="4" t="s">
        <v>108</v>
      </c>
      <c r="I104" s="5" t="s">
        <v>37</v>
      </c>
    </row>
    <row r="105" spans="1:9" ht="12.75" customHeight="1">
      <c r="A105" s="3" t="s">
        <v>14</v>
      </c>
      <c r="B105" s="38"/>
      <c r="C105" s="4" t="s">
        <v>440</v>
      </c>
      <c r="D105" s="4" t="s">
        <v>105</v>
      </c>
      <c r="E105" s="4" t="s">
        <v>441</v>
      </c>
      <c r="F105" s="4" t="s">
        <v>442</v>
      </c>
      <c r="G105" s="4" t="s">
        <v>14</v>
      </c>
      <c r="H105" s="4" t="s">
        <v>443</v>
      </c>
      <c r="I105" s="5" t="s">
        <v>37</v>
      </c>
    </row>
    <row r="106" spans="1:9" ht="12.75" customHeight="1">
      <c r="A106" s="3" t="s">
        <v>14</v>
      </c>
      <c r="B106" s="38"/>
      <c r="C106" s="4" t="s">
        <v>440</v>
      </c>
      <c r="D106" s="4" t="s">
        <v>105</v>
      </c>
      <c r="E106" s="4" t="s">
        <v>444</v>
      </c>
      <c r="F106" s="4" t="s">
        <v>445</v>
      </c>
      <c r="G106" s="4" t="s">
        <v>446</v>
      </c>
      <c r="H106" s="4" t="s">
        <v>447</v>
      </c>
      <c r="I106" s="5" t="s">
        <v>37</v>
      </c>
    </row>
    <row r="107" spans="1:9" ht="12.75" customHeight="1">
      <c r="A107" s="3" t="s">
        <v>14</v>
      </c>
      <c r="B107" s="38"/>
      <c r="C107" s="4" t="s">
        <v>440</v>
      </c>
      <c r="D107" s="4" t="s">
        <v>105</v>
      </c>
      <c r="E107" s="4" t="s">
        <v>448</v>
      </c>
      <c r="F107" s="4" t="s">
        <v>449</v>
      </c>
      <c r="G107" s="4" t="s">
        <v>450</v>
      </c>
      <c r="H107" s="4" t="s">
        <v>451</v>
      </c>
      <c r="I107" s="5" t="s">
        <v>37</v>
      </c>
    </row>
    <row r="108" spans="1:9" ht="12.75" customHeight="1">
      <c r="A108" s="3" t="s">
        <v>120</v>
      </c>
      <c r="B108" s="38">
        <v>1</v>
      </c>
      <c r="C108" s="4" t="s">
        <v>452</v>
      </c>
      <c r="D108" s="4" t="s">
        <v>138</v>
      </c>
      <c r="E108" s="4" t="s">
        <v>139</v>
      </c>
      <c r="F108" s="4" t="s">
        <v>139</v>
      </c>
      <c r="G108" s="4" t="s">
        <v>453</v>
      </c>
      <c r="H108" s="4" t="s">
        <v>141</v>
      </c>
      <c r="I108" s="5" t="s">
        <v>37</v>
      </c>
    </row>
    <row r="109" spans="1:9" ht="12.75" customHeight="1">
      <c r="A109" s="3" t="s">
        <v>109</v>
      </c>
      <c r="B109" s="38">
        <v>1</v>
      </c>
      <c r="C109" s="4" t="s">
        <v>456</v>
      </c>
      <c r="D109" s="4" t="s">
        <v>457</v>
      </c>
      <c r="E109" s="4" t="s">
        <v>458</v>
      </c>
      <c r="F109" s="4" t="s">
        <v>14</v>
      </c>
      <c r="G109" s="4" t="s">
        <v>459</v>
      </c>
      <c r="H109" s="4" t="s">
        <v>460</v>
      </c>
      <c r="I109" s="5" t="s">
        <v>37</v>
      </c>
    </row>
    <row r="110" spans="1:9" ht="12.75" customHeight="1">
      <c r="A110" s="3" t="s">
        <v>109</v>
      </c>
      <c r="B110" s="38">
        <v>1</v>
      </c>
      <c r="C110" s="4" t="s">
        <v>461</v>
      </c>
      <c r="D110" s="4" t="s">
        <v>462</v>
      </c>
      <c r="E110" s="4" t="s">
        <v>463</v>
      </c>
      <c r="F110" s="4" t="s">
        <v>14</v>
      </c>
      <c r="G110" s="4" t="s">
        <v>464</v>
      </c>
      <c r="H110" s="4" t="s">
        <v>465</v>
      </c>
      <c r="I110" s="5" t="s">
        <v>37</v>
      </c>
    </row>
    <row r="111" spans="1:9" ht="12.75" customHeight="1">
      <c r="A111" s="3" t="s">
        <v>109</v>
      </c>
      <c r="B111" s="38">
        <v>2</v>
      </c>
      <c r="C111" s="4" t="s">
        <v>466</v>
      </c>
      <c r="D111" s="4" t="s">
        <v>116</v>
      </c>
      <c r="E111" s="4" t="s">
        <v>467</v>
      </c>
      <c r="F111" s="4" t="s">
        <v>14</v>
      </c>
      <c r="G111" s="4" t="s">
        <v>468</v>
      </c>
      <c r="H111" s="4" t="s">
        <v>119</v>
      </c>
      <c r="I111" s="5" t="s">
        <v>37</v>
      </c>
    </row>
    <row r="112" spans="1:9" ht="12.75" customHeight="1">
      <c r="A112" s="3" t="s">
        <v>120</v>
      </c>
      <c r="B112" s="38">
        <v>2</v>
      </c>
      <c r="C112" s="4" t="s">
        <v>469</v>
      </c>
      <c r="D112" s="4" t="s">
        <v>470</v>
      </c>
      <c r="E112" s="4" t="s">
        <v>471</v>
      </c>
      <c r="F112" s="4" t="s">
        <v>14</v>
      </c>
      <c r="G112" s="4" t="s">
        <v>472</v>
      </c>
      <c r="H112" s="4" t="s">
        <v>473</v>
      </c>
      <c r="I112" s="5" t="s">
        <v>37</v>
      </c>
    </row>
    <row r="113" spans="1:9" ht="12.75" customHeight="1">
      <c r="A113" s="3" t="s">
        <v>120</v>
      </c>
      <c r="B113" s="38">
        <v>1</v>
      </c>
      <c r="C113" s="4" t="s">
        <v>474</v>
      </c>
      <c r="D113" s="4" t="s">
        <v>127</v>
      </c>
      <c r="E113" s="4" t="s">
        <v>475</v>
      </c>
      <c r="F113" s="4" t="s">
        <v>475</v>
      </c>
      <c r="G113" s="4" t="s">
        <v>476</v>
      </c>
      <c r="H113" s="4" t="s">
        <v>130</v>
      </c>
      <c r="I113" s="5" t="s">
        <v>37</v>
      </c>
    </row>
    <row r="114" spans="1:9" ht="12.75" customHeight="1">
      <c r="A114" s="3" t="s">
        <v>109</v>
      </c>
      <c r="B114" s="38">
        <v>2</v>
      </c>
      <c r="C114" s="4" t="s">
        <v>477</v>
      </c>
      <c r="D114" s="4" t="s">
        <v>132</v>
      </c>
      <c r="E114" s="4" t="s">
        <v>478</v>
      </c>
      <c r="F114" s="4" t="s">
        <v>14</v>
      </c>
      <c r="G114" s="4" t="s">
        <v>479</v>
      </c>
      <c r="H114" s="4" t="s">
        <v>480</v>
      </c>
      <c r="I114" s="5" t="s">
        <v>37</v>
      </c>
    </row>
    <row r="115" spans="1:9" ht="12.75" customHeight="1">
      <c r="A115" s="3" t="s">
        <v>120</v>
      </c>
      <c r="B115" s="38">
        <v>1</v>
      </c>
      <c r="C115" s="4" t="s">
        <v>481</v>
      </c>
      <c r="D115" s="4" t="s">
        <v>143</v>
      </c>
      <c r="E115" s="4" t="s">
        <v>482</v>
      </c>
      <c r="F115" s="4" t="s">
        <v>482</v>
      </c>
      <c r="G115" s="4" t="s">
        <v>483</v>
      </c>
      <c r="H115" s="4" t="s">
        <v>147</v>
      </c>
      <c r="I115" s="5" t="s">
        <v>37</v>
      </c>
    </row>
    <row r="116" spans="1:9" ht="12.75" customHeight="1">
      <c r="A116" s="3" t="s">
        <v>109</v>
      </c>
      <c r="B116" s="38">
        <v>1</v>
      </c>
      <c r="C116" s="4" t="s">
        <v>484</v>
      </c>
      <c r="D116" s="4" t="s">
        <v>485</v>
      </c>
      <c r="E116" s="4" t="s">
        <v>486</v>
      </c>
      <c r="F116" s="4" t="s">
        <v>14</v>
      </c>
      <c r="G116" s="4" t="s">
        <v>487</v>
      </c>
      <c r="H116" s="4" t="s">
        <v>488</v>
      </c>
      <c r="I116" s="5" t="s">
        <v>37</v>
      </c>
    </row>
    <row r="117" spans="1:9" ht="13.5" customHeight="1" thickBot="1">
      <c r="A117" s="6" t="s">
        <v>32</v>
      </c>
      <c r="B117" s="42">
        <v>1</v>
      </c>
      <c r="C117" s="7" t="s">
        <v>489</v>
      </c>
      <c r="D117" s="7" t="s">
        <v>490</v>
      </c>
      <c r="E117" s="7" t="s">
        <v>491</v>
      </c>
      <c r="F117" s="7" t="s">
        <v>14</v>
      </c>
      <c r="G117" s="7" t="s">
        <v>492</v>
      </c>
      <c r="H117" s="7" t="s">
        <v>493</v>
      </c>
      <c r="I117" s="8" t="s">
        <v>37</v>
      </c>
    </row>
    <row r="118" spans="1:9" s="2" customFormat="1" ht="25.5" customHeight="1">
      <c r="A118" s="154" t="s">
        <v>158</v>
      </c>
      <c r="B118" s="155"/>
      <c r="C118" s="155"/>
      <c r="D118" s="155"/>
      <c r="E118" s="155"/>
      <c r="F118" s="155"/>
      <c r="G118" s="155"/>
      <c r="H118" s="155"/>
      <c r="I118" s="156"/>
    </row>
    <row r="119" spans="1:9" ht="12.75" customHeight="1">
      <c r="A119" s="3" t="s">
        <v>103</v>
      </c>
      <c r="B119" s="38">
        <v>1</v>
      </c>
      <c r="C119" s="4" t="s">
        <v>454</v>
      </c>
      <c r="D119" s="4" t="s">
        <v>160</v>
      </c>
      <c r="E119" s="4" t="s">
        <v>161</v>
      </c>
      <c r="F119" s="4" t="s">
        <v>14</v>
      </c>
      <c r="G119" s="4" t="s">
        <v>455</v>
      </c>
      <c r="H119" s="4" t="s">
        <v>163</v>
      </c>
      <c r="I119" s="5" t="s">
        <v>164</v>
      </c>
    </row>
    <row r="120" spans="1:9" ht="13.5" customHeight="1" thickBot="1">
      <c r="A120" s="6" t="s">
        <v>103</v>
      </c>
      <c r="B120" s="42">
        <v>1</v>
      </c>
      <c r="C120" s="7" t="s">
        <v>494</v>
      </c>
      <c r="D120" s="7" t="s">
        <v>166</v>
      </c>
      <c r="E120" s="7" t="s">
        <v>495</v>
      </c>
      <c r="F120" s="7" t="s">
        <v>495</v>
      </c>
      <c r="G120" s="7" t="s">
        <v>496</v>
      </c>
      <c r="H120" s="7" t="s">
        <v>497</v>
      </c>
      <c r="I120" s="8" t="s">
        <v>164</v>
      </c>
    </row>
    <row r="121" spans="1:9" s="2" customFormat="1" ht="25.5" customHeight="1">
      <c r="A121" s="154" t="s">
        <v>170</v>
      </c>
      <c r="B121" s="155"/>
      <c r="C121" s="155"/>
      <c r="D121" s="155"/>
      <c r="E121" s="155"/>
      <c r="F121" s="155"/>
      <c r="G121" s="155"/>
      <c r="H121" s="155"/>
      <c r="I121" s="156"/>
    </row>
    <row r="122" spans="1:9" ht="12.75" customHeight="1">
      <c r="A122" s="3" t="s">
        <v>171</v>
      </c>
      <c r="B122" s="38">
        <v>2</v>
      </c>
      <c r="C122" s="4" t="s">
        <v>498</v>
      </c>
      <c r="D122" s="4" t="s">
        <v>170</v>
      </c>
      <c r="E122" s="4" t="s">
        <v>418</v>
      </c>
      <c r="F122" s="4" t="s">
        <v>418</v>
      </c>
      <c r="G122" s="4" t="s">
        <v>499</v>
      </c>
      <c r="H122" s="4" t="s">
        <v>175</v>
      </c>
      <c r="I122" s="5" t="s">
        <v>176</v>
      </c>
    </row>
    <row r="123" spans="1:9" ht="12.75" customHeight="1">
      <c r="A123" s="3" t="s">
        <v>171</v>
      </c>
      <c r="B123" s="38">
        <v>2</v>
      </c>
      <c r="C123" s="4" t="s">
        <v>500</v>
      </c>
      <c r="D123" s="4" t="s">
        <v>170</v>
      </c>
      <c r="E123" s="4" t="s">
        <v>501</v>
      </c>
      <c r="F123" s="4" t="s">
        <v>501</v>
      </c>
      <c r="G123" s="4" t="s">
        <v>502</v>
      </c>
      <c r="H123" s="4" t="s">
        <v>175</v>
      </c>
      <c r="I123" s="5" t="s">
        <v>176</v>
      </c>
    </row>
    <row r="124" spans="1:9" ht="12.75" customHeight="1">
      <c r="A124" s="3" t="s">
        <v>180</v>
      </c>
      <c r="B124" s="38">
        <v>1</v>
      </c>
      <c r="C124" s="4" t="s">
        <v>503</v>
      </c>
      <c r="D124" s="4" t="s">
        <v>504</v>
      </c>
      <c r="E124" s="4" t="s">
        <v>183</v>
      </c>
      <c r="F124" s="4" t="s">
        <v>14</v>
      </c>
      <c r="G124" s="4" t="s">
        <v>505</v>
      </c>
      <c r="H124" s="4" t="s">
        <v>506</v>
      </c>
      <c r="I124" s="5" t="s">
        <v>176</v>
      </c>
    </row>
    <row r="125" spans="1:9" ht="12.75" customHeight="1">
      <c r="A125" s="3" t="s">
        <v>180</v>
      </c>
      <c r="B125" s="38">
        <v>1</v>
      </c>
      <c r="C125" s="4" t="s">
        <v>507</v>
      </c>
      <c r="D125" s="4" t="s">
        <v>508</v>
      </c>
      <c r="E125" s="4" t="s">
        <v>194</v>
      </c>
      <c r="F125" s="4" t="s">
        <v>194</v>
      </c>
      <c r="G125" s="4" t="s">
        <v>509</v>
      </c>
      <c r="H125" s="4" t="s">
        <v>510</v>
      </c>
      <c r="I125" s="5" t="s">
        <v>176</v>
      </c>
    </row>
    <row r="126" spans="1:9" ht="12.75" customHeight="1">
      <c r="A126" s="3" t="s">
        <v>180</v>
      </c>
      <c r="B126" s="38">
        <v>1</v>
      </c>
      <c r="C126" s="4" t="s">
        <v>511</v>
      </c>
      <c r="D126" s="4" t="s">
        <v>512</v>
      </c>
      <c r="E126" s="4" t="s">
        <v>199</v>
      </c>
      <c r="F126" s="4" t="s">
        <v>199</v>
      </c>
      <c r="G126" s="4" t="s">
        <v>513</v>
      </c>
      <c r="H126" s="4" t="s">
        <v>514</v>
      </c>
      <c r="I126" s="5" t="s">
        <v>176</v>
      </c>
    </row>
    <row r="127" spans="1:9" ht="12.75" customHeight="1">
      <c r="A127" s="3" t="s">
        <v>171</v>
      </c>
      <c r="B127" s="38">
        <v>2</v>
      </c>
      <c r="C127" s="4" t="s">
        <v>515</v>
      </c>
      <c r="D127" s="4" t="s">
        <v>208</v>
      </c>
      <c r="E127" s="4" t="s">
        <v>516</v>
      </c>
      <c r="F127" s="4" t="s">
        <v>516</v>
      </c>
      <c r="G127" s="4" t="s">
        <v>517</v>
      </c>
      <c r="H127" s="4" t="s">
        <v>518</v>
      </c>
      <c r="I127" s="5" t="s">
        <v>176</v>
      </c>
    </row>
    <row r="128" spans="1:9" ht="12.75" customHeight="1">
      <c r="A128" s="3" t="s">
        <v>60</v>
      </c>
      <c r="B128" s="38">
        <v>1</v>
      </c>
      <c r="C128" s="4" t="s">
        <v>519</v>
      </c>
      <c r="D128" s="4" t="s">
        <v>214</v>
      </c>
      <c r="E128" s="4" t="s">
        <v>215</v>
      </c>
      <c r="F128" s="4" t="s">
        <v>14</v>
      </c>
      <c r="G128" s="4" t="s">
        <v>520</v>
      </c>
      <c r="H128" s="4" t="s">
        <v>217</v>
      </c>
      <c r="I128" s="5" t="s">
        <v>218</v>
      </c>
    </row>
    <row r="129" spans="1:9" ht="12.75" customHeight="1">
      <c r="A129" s="3" t="s">
        <v>60</v>
      </c>
      <c r="B129" s="38">
        <v>2</v>
      </c>
      <c r="C129" s="4" t="s">
        <v>521</v>
      </c>
      <c r="D129" s="4" t="s">
        <v>187</v>
      </c>
      <c r="E129" s="4" t="s">
        <v>522</v>
      </c>
      <c r="F129" s="4" t="s">
        <v>522</v>
      </c>
      <c r="G129" s="4" t="s">
        <v>523</v>
      </c>
      <c r="H129" s="4" t="s">
        <v>190</v>
      </c>
      <c r="I129" s="5" t="s">
        <v>191</v>
      </c>
    </row>
    <row r="130" spans="1:9" ht="12.75" customHeight="1">
      <c r="A130" s="3" t="s">
        <v>18</v>
      </c>
      <c r="B130" s="38">
        <v>1</v>
      </c>
      <c r="C130" s="4" t="s">
        <v>524</v>
      </c>
      <c r="D130" s="4" t="s">
        <v>525</v>
      </c>
      <c r="E130" s="4" t="s">
        <v>526</v>
      </c>
      <c r="F130" s="4" t="s">
        <v>14</v>
      </c>
      <c r="G130" s="4" t="s">
        <v>527</v>
      </c>
      <c r="H130" s="4" t="s">
        <v>528</v>
      </c>
      <c r="I130" s="5" t="s">
        <v>176</v>
      </c>
    </row>
    <row r="131" spans="1:9" ht="13.5" customHeight="1" thickBot="1">
      <c r="A131" s="6" t="s">
        <v>60</v>
      </c>
      <c r="B131" s="42">
        <v>1</v>
      </c>
      <c r="C131" s="7" t="s">
        <v>529</v>
      </c>
      <c r="D131" s="7" t="s">
        <v>530</v>
      </c>
      <c r="E131" s="7" t="s">
        <v>531</v>
      </c>
      <c r="F131" s="7" t="s">
        <v>204</v>
      </c>
      <c r="G131" s="7" t="s">
        <v>532</v>
      </c>
      <c r="H131" s="7" t="s">
        <v>533</v>
      </c>
      <c r="I131" s="8" t="s">
        <v>37</v>
      </c>
    </row>
    <row r="132" spans="1:9" s="2" customFormat="1" ht="25.5" customHeight="1">
      <c r="A132" s="154" t="s">
        <v>219</v>
      </c>
      <c r="B132" s="155"/>
      <c r="C132" s="155"/>
      <c r="D132" s="155"/>
      <c r="E132" s="155"/>
      <c r="F132" s="155"/>
      <c r="G132" s="155"/>
      <c r="H132" s="155"/>
      <c r="I132" s="156"/>
    </row>
    <row r="133" spans="1:9" ht="12.75" customHeight="1">
      <c r="A133" s="3" t="s">
        <v>60</v>
      </c>
      <c r="B133" s="38">
        <v>2</v>
      </c>
      <c r="C133" s="4" t="s">
        <v>534</v>
      </c>
      <c r="D133" s="4" t="s">
        <v>221</v>
      </c>
      <c r="E133" s="4" t="s">
        <v>535</v>
      </c>
      <c r="F133" s="4" t="s">
        <v>535</v>
      </c>
      <c r="G133" s="4" t="s">
        <v>536</v>
      </c>
      <c r="H133" s="4" t="s">
        <v>537</v>
      </c>
      <c r="I133" s="5" t="s">
        <v>226</v>
      </c>
    </row>
    <row r="134" spans="1:9" ht="12.75" customHeight="1">
      <c r="A134" s="3" t="s">
        <v>60</v>
      </c>
      <c r="B134" s="38">
        <v>2</v>
      </c>
      <c r="C134" s="4" t="s">
        <v>538</v>
      </c>
      <c r="D134" s="4" t="s">
        <v>268</v>
      </c>
      <c r="E134" s="4" t="s">
        <v>539</v>
      </c>
      <c r="F134" s="4" t="s">
        <v>539</v>
      </c>
      <c r="G134" s="4" t="s">
        <v>540</v>
      </c>
      <c r="H134" s="4" t="s">
        <v>272</v>
      </c>
      <c r="I134" s="5" t="s">
        <v>266</v>
      </c>
    </row>
    <row r="135" spans="1:9" ht="12.75" customHeight="1">
      <c r="A135" s="3" t="s">
        <v>60</v>
      </c>
      <c r="B135" s="38">
        <v>1</v>
      </c>
      <c r="C135" s="4" t="s">
        <v>541</v>
      </c>
      <c r="D135" s="4" t="s">
        <v>221</v>
      </c>
      <c r="E135" s="4" t="s">
        <v>542</v>
      </c>
      <c r="F135" s="4" t="s">
        <v>543</v>
      </c>
      <c r="G135" s="4" t="s">
        <v>544</v>
      </c>
      <c r="H135" s="4" t="s">
        <v>545</v>
      </c>
      <c r="I135" s="5" t="s">
        <v>226</v>
      </c>
    </row>
    <row r="136" spans="1:9" ht="12.75" customHeight="1">
      <c r="A136" s="3" t="s">
        <v>60</v>
      </c>
      <c r="B136" s="38">
        <v>2</v>
      </c>
      <c r="C136" s="4" t="s">
        <v>546</v>
      </c>
      <c r="D136" s="4" t="s">
        <v>221</v>
      </c>
      <c r="E136" s="4" t="s">
        <v>547</v>
      </c>
      <c r="F136" s="4" t="s">
        <v>547</v>
      </c>
      <c r="G136" s="4" t="s">
        <v>548</v>
      </c>
      <c r="H136" s="4" t="s">
        <v>549</v>
      </c>
      <c r="I136" s="5" t="s">
        <v>226</v>
      </c>
    </row>
    <row r="137" spans="1:9" ht="12.75" customHeight="1">
      <c r="A137" s="3" t="s">
        <v>60</v>
      </c>
      <c r="B137" s="38">
        <v>1</v>
      </c>
      <c r="C137" s="4" t="s">
        <v>550</v>
      </c>
      <c r="D137" s="4" t="s">
        <v>219</v>
      </c>
      <c r="E137" s="4" t="s">
        <v>551</v>
      </c>
      <c r="F137" s="4" t="s">
        <v>14</v>
      </c>
      <c r="G137" s="4" t="s">
        <v>552</v>
      </c>
      <c r="H137" s="4" t="s">
        <v>553</v>
      </c>
      <c r="I137" s="5" t="s">
        <v>226</v>
      </c>
    </row>
    <row r="138" spans="1:9" ht="12.75" customHeight="1">
      <c r="A138" s="3" t="s">
        <v>60</v>
      </c>
      <c r="B138" s="38">
        <v>1</v>
      </c>
      <c r="C138" s="4" t="s">
        <v>554</v>
      </c>
      <c r="D138" s="4" t="s">
        <v>555</v>
      </c>
      <c r="E138" s="4" t="s">
        <v>239</v>
      </c>
      <c r="F138" s="4" t="s">
        <v>239</v>
      </c>
      <c r="G138" s="4" t="s">
        <v>556</v>
      </c>
      <c r="H138" s="4" t="s">
        <v>557</v>
      </c>
      <c r="I138" s="5" t="s">
        <v>226</v>
      </c>
    </row>
    <row r="139" spans="1:9" ht="12.75" customHeight="1">
      <c r="A139" s="3" t="s">
        <v>103</v>
      </c>
      <c r="B139" s="38">
        <v>1</v>
      </c>
      <c r="C139" s="4" t="s">
        <v>558</v>
      </c>
      <c r="D139" s="4" t="s">
        <v>559</v>
      </c>
      <c r="E139" s="4" t="s">
        <v>262</v>
      </c>
      <c r="F139" s="4" t="s">
        <v>14</v>
      </c>
      <c r="G139" s="4" t="s">
        <v>560</v>
      </c>
      <c r="H139" s="4" t="s">
        <v>561</v>
      </c>
      <c r="I139" s="5" t="s">
        <v>266</v>
      </c>
    </row>
    <row r="140" spans="1:9" ht="12.75" customHeight="1">
      <c r="A140" s="3" t="s">
        <v>60</v>
      </c>
      <c r="B140" s="38">
        <v>1</v>
      </c>
      <c r="C140" s="4" t="s">
        <v>562</v>
      </c>
      <c r="D140" s="4" t="s">
        <v>563</v>
      </c>
      <c r="E140" s="4" t="s">
        <v>564</v>
      </c>
      <c r="F140" s="4" t="s">
        <v>564</v>
      </c>
      <c r="G140" s="4" t="s">
        <v>565</v>
      </c>
      <c r="H140" s="4" t="s">
        <v>566</v>
      </c>
      <c r="I140" s="5" t="s">
        <v>226</v>
      </c>
    </row>
    <row r="141" spans="1:9" ht="12.75" customHeight="1">
      <c r="A141" s="3" t="s">
        <v>120</v>
      </c>
      <c r="B141" s="38">
        <v>1</v>
      </c>
      <c r="C141" s="4" t="s">
        <v>567</v>
      </c>
      <c r="D141" s="4" t="s">
        <v>568</v>
      </c>
      <c r="E141" s="4" t="s">
        <v>569</v>
      </c>
      <c r="F141" s="4" t="s">
        <v>14</v>
      </c>
      <c r="G141" s="4" t="s">
        <v>570</v>
      </c>
      <c r="H141" s="4" t="s">
        <v>571</v>
      </c>
      <c r="I141" s="5" t="s">
        <v>191</v>
      </c>
    </row>
    <row r="142" spans="1:9" ht="12.75" customHeight="1">
      <c r="A142" s="3" t="s">
        <v>103</v>
      </c>
      <c r="B142" s="38">
        <v>1</v>
      </c>
      <c r="C142" s="4" t="s">
        <v>572</v>
      </c>
      <c r="D142" s="4" t="s">
        <v>573</v>
      </c>
      <c r="E142" s="4" t="s">
        <v>574</v>
      </c>
      <c r="F142" s="4" t="s">
        <v>250</v>
      </c>
      <c r="G142" s="4" t="s">
        <v>251</v>
      </c>
      <c r="H142" s="4" t="s">
        <v>575</v>
      </c>
      <c r="I142" s="5" t="s">
        <v>226</v>
      </c>
    </row>
    <row r="143" spans="1:9" ht="12.75" customHeight="1">
      <c r="A143" s="3" t="s">
        <v>171</v>
      </c>
      <c r="B143" s="38">
        <v>1</v>
      </c>
      <c r="C143" s="4" t="s">
        <v>576</v>
      </c>
      <c r="D143" s="4" t="s">
        <v>254</v>
      </c>
      <c r="E143" s="4" t="s">
        <v>577</v>
      </c>
      <c r="F143" s="4" t="s">
        <v>14</v>
      </c>
      <c r="G143" s="4" t="s">
        <v>578</v>
      </c>
      <c r="H143" s="4" t="s">
        <v>579</v>
      </c>
      <c r="I143" s="5" t="s">
        <v>226</v>
      </c>
    </row>
    <row r="144" spans="1:9" ht="13.5" customHeight="1" thickBot="1">
      <c r="A144" s="6" t="s">
        <v>103</v>
      </c>
      <c r="B144" s="42">
        <v>1</v>
      </c>
      <c r="C144" s="7" t="s">
        <v>580</v>
      </c>
      <c r="D144" s="7" t="s">
        <v>274</v>
      </c>
      <c r="E144" s="7" t="s">
        <v>581</v>
      </c>
      <c r="F144" s="7" t="s">
        <v>14</v>
      </c>
      <c r="G144" s="7" t="s">
        <v>582</v>
      </c>
      <c r="H144" s="7" t="s">
        <v>583</v>
      </c>
      <c r="I144" s="8" t="s">
        <v>259</v>
      </c>
    </row>
    <row r="145" spans="1:9" s="2" customFormat="1" ht="25.5" customHeight="1">
      <c r="A145" s="154" t="s">
        <v>278</v>
      </c>
      <c r="B145" s="155"/>
      <c r="C145" s="155"/>
      <c r="D145" s="155"/>
      <c r="E145" s="155"/>
      <c r="F145" s="155"/>
      <c r="G145" s="155"/>
      <c r="H145" s="155"/>
      <c r="I145" s="156"/>
    </row>
    <row r="146" spans="1:9" ht="12.75" customHeight="1">
      <c r="A146" s="3" t="s">
        <v>120</v>
      </c>
      <c r="B146" s="38">
        <v>1</v>
      </c>
      <c r="C146" s="4" t="s">
        <v>584</v>
      </c>
      <c r="D146" s="4" t="s">
        <v>305</v>
      </c>
      <c r="E146" s="4" t="s">
        <v>585</v>
      </c>
      <c r="F146" s="4" t="s">
        <v>14</v>
      </c>
      <c r="G146" s="4" t="s">
        <v>586</v>
      </c>
      <c r="H146" s="4" t="s">
        <v>587</v>
      </c>
      <c r="I146" s="5" t="s">
        <v>37</v>
      </c>
    </row>
    <row r="147" spans="1:9" ht="12.75" customHeight="1">
      <c r="A147" s="3" t="s">
        <v>120</v>
      </c>
      <c r="B147" s="38">
        <v>2</v>
      </c>
      <c r="C147" s="4" t="s">
        <v>588</v>
      </c>
      <c r="D147" s="4" t="s">
        <v>278</v>
      </c>
      <c r="E147" s="4" t="s">
        <v>589</v>
      </c>
      <c r="F147" s="4" t="s">
        <v>589</v>
      </c>
      <c r="G147" s="4" t="s">
        <v>590</v>
      </c>
      <c r="H147" s="4" t="s">
        <v>282</v>
      </c>
      <c r="I147" s="5" t="s">
        <v>283</v>
      </c>
    </row>
    <row r="148" spans="1:9" ht="12.75" customHeight="1">
      <c r="A148" s="3" t="s">
        <v>120</v>
      </c>
      <c r="B148" s="38">
        <v>2</v>
      </c>
      <c r="C148" s="4" t="s">
        <v>591</v>
      </c>
      <c r="D148" s="4" t="s">
        <v>278</v>
      </c>
      <c r="E148" s="4" t="s">
        <v>592</v>
      </c>
      <c r="F148" s="4" t="s">
        <v>592</v>
      </c>
      <c r="G148" s="4" t="s">
        <v>593</v>
      </c>
      <c r="H148" s="4" t="s">
        <v>594</v>
      </c>
      <c r="I148" s="5" t="s">
        <v>283</v>
      </c>
    </row>
    <row r="149" spans="1:9" ht="12.75" customHeight="1">
      <c r="A149" s="3" t="s">
        <v>103</v>
      </c>
      <c r="B149" s="38">
        <v>2</v>
      </c>
      <c r="C149" s="4" t="s">
        <v>595</v>
      </c>
      <c r="D149" s="4" t="s">
        <v>596</v>
      </c>
      <c r="E149" s="4" t="s">
        <v>597</v>
      </c>
      <c r="F149" s="4" t="s">
        <v>14</v>
      </c>
      <c r="G149" s="4" t="s">
        <v>598</v>
      </c>
      <c r="H149" s="4" t="s">
        <v>599</v>
      </c>
      <c r="I149" s="5" t="s">
        <v>283</v>
      </c>
    </row>
    <row r="150" spans="1:9" ht="12.75" customHeight="1">
      <c r="A150" s="3" t="s">
        <v>103</v>
      </c>
      <c r="B150" s="38">
        <v>2</v>
      </c>
      <c r="C150" s="4" t="s">
        <v>600</v>
      </c>
      <c r="D150" s="4" t="s">
        <v>596</v>
      </c>
      <c r="E150" s="4" t="s">
        <v>601</v>
      </c>
      <c r="F150" s="4" t="s">
        <v>14</v>
      </c>
      <c r="G150" s="4" t="s">
        <v>602</v>
      </c>
      <c r="H150" s="4" t="s">
        <v>603</v>
      </c>
      <c r="I150" s="5" t="s">
        <v>283</v>
      </c>
    </row>
    <row r="151" spans="1:9" ht="12.75" customHeight="1">
      <c r="A151" s="3" t="s">
        <v>171</v>
      </c>
      <c r="B151" s="38">
        <v>1</v>
      </c>
      <c r="C151" s="4" t="s">
        <v>604</v>
      </c>
      <c r="D151" s="4" t="s">
        <v>605</v>
      </c>
      <c r="E151" s="4" t="s">
        <v>300</v>
      </c>
      <c r="F151" s="4" t="s">
        <v>300</v>
      </c>
      <c r="G151" s="4" t="s">
        <v>606</v>
      </c>
      <c r="H151" s="4" t="s">
        <v>607</v>
      </c>
      <c r="I151" s="5" t="s">
        <v>303</v>
      </c>
    </row>
    <row r="152" spans="1:9" ht="12.75" customHeight="1">
      <c r="A152" s="3" t="s">
        <v>171</v>
      </c>
      <c r="B152" s="38">
        <v>1</v>
      </c>
      <c r="C152" s="4" t="s">
        <v>608</v>
      </c>
      <c r="D152" s="4" t="s">
        <v>320</v>
      </c>
      <c r="E152" s="4" t="s">
        <v>321</v>
      </c>
      <c r="F152" s="4" t="s">
        <v>321</v>
      </c>
      <c r="G152" s="4" t="s">
        <v>609</v>
      </c>
      <c r="H152" s="4" t="s">
        <v>323</v>
      </c>
      <c r="I152" s="5" t="s">
        <v>303</v>
      </c>
    </row>
    <row r="153" spans="1:9" ht="12.75" customHeight="1">
      <c r="A153" s="3" t="s">
        <v>18</v>
      </c>
      <c r="B153" s="38">
        <v>1</v>
      </c>
      <c r="C153" s="4" t="s">
        <v>610</v>
      </c>
      <c r="D153" s="4" t="s">
        <v>293</v>
      </c>
      <c r="E153" s="4" t="s">
        <v>294</v>
      </c>
      <c r="F153" s="4" t="s">
        <v>294</v>
      </c>
      <c r="G153" s="4" t="s">
        <v>611</v>
      </c>
      <c r="H153" s="4" t="s">
        <v>296</v>
      </c>
      <c r="I153" s="5" t="s">
        <v>297</v>
      </c>
    </row>
    <row r="154" spans="1:9" ht="12.75" customHeight="1">
      <c r="A154" s="3" t="s">
        <v>171</v>
      </c>
      <c r="B154" s="38">
        <v>1</v>
      </c>
      <c r="C154" s="4" t="s">
        <v>612</v>
      </c>
      <c r="D154" s="4" t="s">
        <v>613</v>
      </c>
      <c r="E154" s="4" t="s">
        <v>614</v>
      </c>
      <c r="F154" s="4" t="s">
        <v>614</v>
      </c>
      <c r="G154" s="4" t="s">
        <v>615</v>
      </c>
      <c r="H154" s="4" t="s">
        <v>616</v>
      </c>
      <c r="I154" s="5" t="s">
        <v>283</v>
      </c>
    </row>
    <row r="155" spans="1:9" ht="12.75" customHeight="1">
      <c r="A155" s="3" t="s">
        <v>171</v>
      </c>
      <c r="B155" s="38">
        <v>1</v>
      </c>
      <c r="C155" s="4" t="s">
        <v>617</v>
      </c>
      <c r="D155" s="4" t="s">
        <v>618</v>
      </c>
      <c r="E155" s="4" t="s">
        <v>619</v>
      </c>
      <c r="F155" s="4" t="s">
        <v>14</v>
      </c>
      <c r="G155" s="4" t="s">
        <v>620</v>
      </c>
      <c r="H155" s="4" t="s">
        <v>621</v>
      </c>
      <c r="I155" s="5" t="s">
        <v>283</v>
      </c>
    </row>
    <row r="156" spans="1:9" ht="12.75" customHeight="1">
      <c r="A156" s="3" t="s">
        <v>171</v>
      </c>
      <c r="B156" s="38">
        <v>1</v>
      </c>
      <c r="C156" s="4" t="s">
        <v>622</v>
      </c>
      <c r="D156" s="4" t="s">
        <v>310</v>
      </c>
      <c r="E156" s="4" t="s">
        <v>623</v>
      </c>
      <c r="F156" s="4" t="s">
        <v>311</v>
      </c>
      <c r="G156" s="4" t="s">
        <v>624</v>
      </c>
      <c r="H156" s="4" t="s">
        <v>313</v>
      </c>
      <c r="I156" s="5" t="s">
        <v>283</v>
      </c>
    </row>
    <row r="157" spans="1:9" ht="12.75" customHeight="1">
      <c r="A157" s="3" t="s">
        <v>60</v>
      </c>
      <c r="B157" s="38">
        <v>1</v>
      </c>
      <c r="C157" s="4" t="s">
        <v>625</v>
      </c>
      <c r="D157" s="4" t="s">
        <v>315</v>
      </c>
      <c r="E157" s="4" t="s">
        <v>626</v>
      </c>
      <c r="F157" s="4" t="s">
        <v>14</v>
      </c>
      <c r="G157" s="4" t="s">
        <v>627</v>
      </c>
      <c r="H157" s="4" t="s">
        <v>318</v>
      </c>
      <c r="I157" s="5" t="s">
        <v>283</v>
      </c>
    </row>
    <row r="158" spans="1:9" ht="12.75" customHeight="1">
      <c r="A158" s="3" t="s">
        <v>180</v>
      </c>
      <c r="B158" s="38">
        <v>1</v>
      </c>
      <c r="C158" s="4" t="s">
        <v>628</v>
      </c>
      <c r="D158" s="4" t="s">
        <v>629</v>
      </c>
      <c r="E158" s="4" t="s">
        <v>326</v>
      </c>
      <c r="F158" s="4" t="s">
        <v>326</v>
      </c>
      <c r="G158" s="4" t="s">
        <v>630</v>
      </c>
      <c r="H158" s="4" t="s">
        <v>631</v>
      </c>
      <c r="I158" s="5" t="s">
        <v>297</v>
      </c>
    </row>
    <row r="159" spans="1:9" ht="13.5" customHeight="1" thickBot="1">
      <c r="A159" s="6" t="s">
        <v>120</v>
      </c>
      <c r="B159" s="42">
        <v>1</v>
      </c>
      <c r="C159" s="7" t="s">
        <v>632</v>
      </c>
      <c r="D159" s="7" t="s">
        <v>633</v>
      </c>
      <c r="E159" s="7" t="s">
        <v>634</v>
      </c>
      <c r="F159" s="7" t="s">
        <v>14</v>
      </c>
      <c r="G159" s="7" t="s">
        <v>635</v>
      </c>
      <c r="H159" s="7" t="s">
        <v>636</v>
      </c>
      <c r="I159" s="8" t="s">
        <v>283</v>
      </c>
    </row>
  </sheetData>
  <sheetProtection/>
  <mergeCells count="23">
    <mergeCell ref="A8:I8"/>
    <mergeCell ref="A1:A2"/>
    <mergeCell ref="B1:B2"/>
    <mergeCell ref="A118:I118"/>
    <mergeCell ref="A121:I121"/>
    <mergeCell ref="A132:I132"/>
    <mergeCell ref="F1:F2"/>
    <mergeCell ref="A72:I72"/>
    <mergeCell ref="G1:G2"/>
    <mergeCell ref="H1:H2"/>
    <mergeCell ref="I1:I2"/>
    <mergeCell ref="A3:I3"/>
    <mergeCell ref="A4:I4"/>
    <mergeCell ref="C1:C2"/>
    <mergeCell ref="D1:D2"/>
    <mergeCell ref="E1:E2"/>
    <mergeCell ref="A145:I145"/>
    <mergeCell ref="A35:I35"/>
    <mergeCell ref="A38:I38"/>
    <mergeCell ref="A48:I48"/>
    <mergeCell ref="A59:I59"/>
    <mergeCell ref="A71:I71"/>
    <mergeCell ref="A74:I7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A31">
      <selection activeCell="A63" sqref="A63:IV63"/>
    </sheetView>
  </sheetViews>
  <sheetFormatPr defaultColWidth="9.140625" defaultRowHeight="12.75"/>
  <cols>
    <col min="1" max="3" width="9.140625" style="147" customWidth="1"/>
    <col min="4" max="4" width="18.7109375" style="0" bestFit="1" customWidth="1"/>
    <col min="7" max="7" width="52.8515625" style="0" customWidth="1"/>
    <col min="8" max="8" width="11.00390625" style="0" bestFit="1" customWidth="1"/>
    <col min="9" max="9" width="31.00390625" style="0" bestFit="1" customWidth="1"/>
    <col min="10" max="10" width="37.140625" style="0" bestFit="1" customWidth="1"/>
    <col min="12" max="13" width="9.57421875" style="0" bestFit="1" customWidth="1"/>
    <col min="14" max="14" width="8.00390625" style="0" customWidth="1"/>
    <col min="15" max="15" width="39.140625" style="0" bestFit="1" customWidth="1"/>
    <col min="16" max="16" width="7.8515625" style="0" customWidth="1"/>
  </cols>
  <sheetData>
    <row r="1" spans="1:18" s="54" customFormat="1" ht="77.25" thickBot="1">
      <c r="A1" s="145" t="s">
        <v>640</v>
      </c>
      <c r="B1" s="146" t="s">
        <v>641</v>
      </c>
      <c r="C1" s="146" t="s">
        <v>1266</v>
      </c>
      <c r="D1" s="56" t="s">
        <v>642</v>
      </c>
      <c r="E1" s="56" t="s">
        <v>643</v>
      </c>
      <c r="F1" s="56" t="s">
        <v>1076</v>
      </c>
      <c r="G1" s="56" t="s">
        <v>644</v>
      </c>
      <c r="H1" s="56" t="s">
        <v>645</v>
      </c>
      <c r="I1" s="56" t="s">
        <v>647</v>
      </c>
      <c r="J1" s="56" t="s">
        <v>648</v>
      </c>
      <c r="K1" s="56" t="s">
        <v>649</v>
      </c>
      <c r="L1" s="56" t="s">
        <v>650</v>
      </c>
      <c r="M1" s="56" t="s">
        <v>651</v>
      </c>
      <c r="N1" s="56" t="s">
        <v>652</v>
      </c>
      <c r="O1" s="56" t="s">
        <v>654</v>
      </c>
      <c r="P1" s="57" t="s">
        <v>655</v>
      </c>
      <c r="Q1" s="57" t="s">
        <v>1238</v>
      </c>
      <c r="R1" s="57" t="s">
        <v>1095</v>
      </c>
    </row>
    <row r="2" spans="1:17" s="54" customFormat="1" ht="13.5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1"/>
    </row>
    <row r="3" spans="1:18" ht="12.75">
      <c r="A3" s="147">
        <v>12</v>
      </c>
      <c r="B3" s="147" t="s">
        <v>1052</v>
      </c>
      <c r="C3" s="147">
        <v>1</v>
      </c>
      <c r="D3" t="s">
        <v>9</v>
      </c>
      <c r="E3" t="s">
        <v>656</v>
      </c>
      <c r="F3" t="str">
        <f>"9220121"</f>
        <v>9220121</v>
      </c>
      <c r="G3" t="s">
        <v>1053</v>
      </c>
      <c r="H3">
        <v>2445031200</v>
      </c>
      <c r="I3" t="s">
        <v>22</v>
      </c>
      <c r="J3" t="s">
        <v>657</v>
      </c>
      <c r="K3">
        <v>43065</v>
      </c>
      <c r="L3" t="str">
        <f>"39.347380"</f>
        <v>39.347380</v>
      </c>
      <c r="M3" t="str">
        <f>"21.459061"</f>
        <v>21.459061</v>
      </c>
      <c r="N3" t="s">
        <v>658</v>
      </c>
      <c r="O3" t="s">
        <v>1260</v>
      </c>
      <c r="P3" t="s">
        <v>661</v>
      </c>
      <c r="Q3" t="str">
        <f>"2240063"</f>
        <v>2240063</v>
      </c>
      <c r="R3" t="s">
        <v>60</v>
      </c>
    </row>
    <row r="4" spans="1:18" ht="12.75">
      <c r="A4" s="147">
        <v>12</v>
      </c>
      <c r="B4" s="147" t="s">
        <v>1052</v>
      </c>
      <c r="C4" s="147">
        <v>1</v>
      </c>
      <c r="D4" t="s">
        <v>9</v>
      </c>
      <c r="E4" t="s">
        <v>656</v>
      </c>
      <c r="F4" t="str">
        <f>"9220128"</f>
        <v>9220128</v>
      </c>
      <c r="G4" t="s">
        <v>925</v>
      </c>
      <c r="H4">
        <v>2445031715</v>
      </c>
      <c r="I4" t="s">
        <v>28</v>
      </c>
      <c r="J4" t="s">
        <v>663</v>
      </c>
      <c r="K4">
        <v>43066</v>
      </c>
      <c r="L4" t="str">
        <f>"39.192411"</f>
        <v>39.192411</v>
      </c>
      <c r="M4" t="str">
        <f>"21.416481"</f>
        <v>21.416481</v>
      </c>
      <c r="N4" t="s">
        <v>658</v>
      </c>
      <c r="Q4" t="str">
        <f>"2240063"</f>
        <v>2240063</v>
      </c>
      <c r="R4" t="s">
        <v>60</v>
      </c>
    </row>
    <row r="5" spans="1:18" ht="12.75">
      <c r="A5" s="147">
        <v>12</v>
      </c>
      <c r="B5" s="147" t="s">
        <v>1054</v>
      </c>
      <c r="C5" s="147">
        <v>1</v>
      </c>
      <c r="D5" t="s">
        <v>9</v>
      </c>
      <c r="E5" t="s">
        <v>656</v>
      </c>
      <c r="F5" t="str">
        <f>"9220182"</f>
        <v>9220182</v>
      </c>
      <c r="G5" t="s">
        <v>11</v>
      </c>
      <c r="H5">
        <v>2445032080</v>
      </c>
      <c r="I5" t="s">
        <v>15</v>
      </c>
      <c r="J5" t="s">
        <v>12</v>
      </c>
      <c r="K5">
        <v>43065</v>
      </c>
      <c r="L5" t="str">
        <f>"39.326323"</f>
        <v>39.326323</v>
      </c>
      <c r="M5" t="str">
        <f>"21.420354"</f>
        <v>21.420354</v>
      </c>
      <c r="N5" t="s">
        <v>658</v>
      </c>
      <c r="Q5" t="str">
        <f>"2240063"</f>
        <v>2240063</v>
      </c>
      <c r="R5" t="s">
        <v>60</v>
      </c>
    </row>
    <row r="6" spans="1:18" ht="12.75">
      <c r="A6" s="147">
        <v>5</v>
      </c>
      <c r="B6" s="147" t="s">
        <v>32</v>
      </c>
      <c r="C6" s="147">
        <v>12</v>
      </c>
      <c r="D6" t="s">
        <v>31</v>
      </c>
      <c r="E6" t="s">
        <v>656</v>
      </c>
      <c r="F6" t="str">
        <f>"9220307"</f>
        <v>9220307</v>
      </c>
      <c r="G6" t="s">
        <v>947</v>
      </c>
      <c r="H6">
        <v>2441041787</v>
      </c>
      <c r="I6" t="s">
        <v>35</v>
      </c>
      <c r="J6" t="s">
        <v>713</v>
      </c>
      <c r="K6">
        <v>43100</v>
      </c>
      <c r="L6" t="str">
        <f>"39.358797"</f>
        <v>39.358797</v>
      </c>
      <c r="M6" t="str">
        <f>"21.941517"</f>
        <v>21.941517</v>
      </c>
      <c r="N6" t="s">
        <v>659</v>
      </c>
      <c r="O6" t="s">
        <v>773</v>
      </c>
      <c r="P6" t="s">
        <v>661</v>
      </c>
      <c r="Q6" t="str">
        <f>"2201031"</f>
        <v>2201031</v>
      </c>
      <c r="R6" t="s">
        <v>32</v>
      </c>
    </row>
    <row r="7" spans="1:18" ht="12.75">
      <c r="A7" s="147">
        <v>1</v>
      </c>
      <c r="B7" s="147" t="s">
        <v>32</v>
      </c>
      <c r="C7" s="147">
        <v>6</v>
      </c>
      <c r="D7" t="s">
        <v>31</v>
      </c>
      <c r="E7" t="s">
        <v>656</v>
      </c>
      <c r="F7" t="str">
        <f>"9220357"</f>
        <v>9220357</v>
      </c>
      <c r="G7" t="s">
        <v>944</v>
      </c>
      <c r="H7">
        <v>2441023977</v>
      </c>
      <c r="I7" t="s">
        <v>672</v>
      </c>
      <c r="J7" t="s">
        <v>673</v>
      </c>
      <c r="K7">
        <v>43132</v>
      </c>
      <c r="L7" t="str">
        <f>"39.363588"</f>
        <v>39.363588</v>
      </c>
      <c r="M7" t="str">
        <f>"21.915399"</f>
        <v>21.915399</v>
      </c>
      <c r="N7" t="s">
        <v>659</v>
      </c>
      <c r="O7" t="s">
        <v>945</v>
      </c>
      <c r="P7" t="s">
        <v>661</v>
      </c>
      <c r="Q7" t="str">
        <f>"2201038"</f>
        <v>2201038</v>
      </c>
      <c r="R7" t="s">
        <v>32</v>
      </c>
    </row>
    <row r="8" spans="1:18" ht="12.75">
      <c r="A8" s="147">
        <v>3</v>
      </c>
      <c r="B8" s="147" t="s">
        <v>32</v>
      </c>
      <c r="C8" s="147">
        <v>12</v>
      </c>
      <c r="D8" t="s">
        <v>31</v>
      </c>
      <c r="E8" t="s">
        <v>656</v>
      </c>
      <c r="F8" t="str">
        <f>"9220332"</f>
        <v>9220332</v>
      </c>
      <c r="G8" t="s">
        <v>938</v>
      </c>
      <c r="H8">
        <v>2441073912</v>
      </c>
      <c r="I8" t="s">
        <v>50</v>
      </c>
      <c r="J8" t="s">
        <v>694</v>
      </c>
      <c r="K8">
        <v>43100</v>
      </c>
      <c r="L8" t="str">
        <f>"39.365468"</f>
        <v>39.365468</v>
      </c>
      <c r="M8" t="str">
        <f>"21.926746"</f>
        <v>21.926746</v>
      </c>
      <c r="N8" t="s">
        <v>659</v>
      </c>
      <c r="O8" t="s">
        <v>1257</v>
      </c>
      <c r="P8" t="s">
        <v>661</v>
      </c>
      <c r="Q8" t="str">
        <f>"2251010"</f>
        <v>2251010</v>
      </c>
      <c r="R8" t="s">
        <v>32</v>
      </c>
    </row>
    <row r="9" spans="1:18" ht="12.75">
      <c r="A9" s="147">
        <v>4</v>
      </c>
      <c r="B9" s="147" t="s">
        <v>32</v>
      </c>
      <c r="C9" s="147">
        <v>10</v>
      </c>
      <c r="D9" t="s">
        <v>31</v>
      </c>
      <c r="E9" t="s">
        <v>656</v>
      </c>
      <c r="F9" t="str">
        <f>"9220341"</f>
        <v>9220341</v>
      </c>
      <c r="G9" t="s">
        <v>952</v>
      </c>
      <c r="H9">
        <v>2441026192</v>
      </c>
      <c r="I9" t="s">
        <v>54</v>
      </c>
      <c r="J9" t="s">
        <v>1055</v>
      </c>
      <c r="K9">
        <v>43100</v>
      </c>
      <c r="L9" t="str">
        <f>"39.369962"</f>
        <v>39.369962</v>
      </c>
      <c r="M9" t="str">
        <f>"21.913858"</f>
        <v>21.913858</v>
      </c>
      <c r="N9" t="s">
        <v>659</v>
      </c>
      <c r="Q9" t="str">
        <f>"2201038"</f>
        <v>2201038</v>
      </c>
      <c r="R9" t="s">
        <v>32</v>
      </c>
    </row>
    <row r="10" spans="1:18" ht="12.75">
      <c r="A10" s="147">
        <v>5</v>
      </c>
      <c r="B10" s="147" t="s">
        <v>32</v>
      </c>
      <c r="C10" s="147">
        <v>11</v>
      </c>
      <c r="D10" t="s">
        <v>31</v>
      </c>
      <c r="E10" t="s">
        <v>656</v>
      </c>
      <c r="F10" t="str">
        <f>"9220403"</f>
        <v>9220403</v>
      </c>
      <c r="G10" t="s">
        <v>943</v>
      </c>
      <c r="H10">
        <v>2441070665</v>
      </c>
      <c r="I10" t="s">
        <v>58</v>
      </c>
      <c r="J10" t="s">
        <v>711</v>
      </c>
      <c r="K10">
        <v>43132</v>
      </c>
      <c r="L10" t="str">
        <f>"39.357225"</f>
        <v>39.357225</v>
      </c>
      <c r="M10" t="str">
        <f>"21.931071"</f>
        <v>21.931071</v>
      </c>
      <c r="N10" t="s">
        <v>659</v>
      </c>
      <c r="O10" t="s">
        <v>1259</v>
      </c>
      <c r="P10" t="s">
        <v>1231</v>
      </c>
      <c r="Q10" t="str">
        <f>"2201031"</f>
        <v>2201031</v>
      </c>
      <c r="R10" t="s">
        <v>32</v>
      </c>
    </row>
    <row r="11" spans="1:18" ht="12.75">
      <c r="A11" s="147">
        <v>2</v>
      </c>
      <c r="B11" s="147" t="s">
        <v>32</v>
      </c>
      <c r="C11" s="147">
        <v>6</v>
      </c>
      <c r="D11" t="s">
        <v>31</v>
      </c>
      <c r="E11" t="s">
        <v>656</v>
      </c>
      <c r="F11" t="str">
        <f>"9520687"</f>
        <v>9520687</v>
      </c>
      <c r="G11" t="s">
        <v>61</v>
      </c>
      <c r="H11">
        <v>2441075134</v>
      </c>
      <c r="I11" t="s">
        <v>64</v>
      </c>
      <c r="J11" t="s">
        <v>679</v>
      </c>
      <c r="K11">
        <v>43100</v>
      </c>
      <c r="L11" t="str">
        <f>"39.375191"</f>
        <v>39.375191</v>
      </c>
      <c r="M11" t="str">
        <f>"21.930649"</f>
        <v>21.930649</v>
      </c>
      <c r="N11" t="s">
        <v>659</v>
      </c>
      <c r="O11" t="s">
        <v>1249</v>
      </c>
      <c r="P11" t="s">
        <v>661</v>
      </c>
      <c r="Q11" t="str">
        <f>"2201034"</f>
        <v>2201034</v>
      </c>
      <c r="R11" t="s">
        <v>32</v>
      </c>
    </row>
    <row r="12" spans="1:18" ht="12.75">
      <c r="A12" s="147">
        <v>1</v>
      </c>
      <c r="B12" s="147" t="s">
        <v>32</v>
      </c>
      <c r="C12" s="147">
        <v>12</v>
      </c>
      <c r="D12" t="s">
        <v>31</v>
      </c>
      <c r="E12" t="s">
        <v>656</v>
      </c>
      <c r="F12" t="str">
        <f>"9220001"</f>
        <v>9220001</v>
      </c>
      <c r="G12" t="s">
        <v>942</v>
      </c>
      <c r="H12">
        <v>2441023978</v>
      </c>
      <c r="I12" t="s">
        <v>1229</v>
      </c>
      <c r="J12" t="s">
        <v>670</v>
      </c>
      <c r="K12">
        <v>43132</v>
      </c>
      <c r="L12" t="str">
        <f>"39.363810"</f>
        <v>39.363810</v>
      </c>
      <c r="M12" t="str">
        <f>"21.915383"</f>
        <v>21.915383</v>
      </c>
      <c r="N12" t="s">
        <v>659</v>
      </c>
      <c r="O12" t="s">
        <v>671</v>
      </c>
      <c r="P12" t="s">
        <v>661</v>
      </c>
      <c r="Q12" t="str">
        <f>"2201038"</f>
        <v>2201038</v>
      </c>
      <c r="R12" t="s">
        <v>32</v>
      </c>
    </row>
    <row r="13" spans="1:18" ht="12.75">
      <c r="A13" s="147">
        <v>2</v>
      </c>
      <c r="B13" s="147" t="s">
        <v>32</v>
      </c>
      <c r="C13" s="147">
        <v>13</v>
      </c>
      <c r="D13" t="s">
        <v>31</v>
      </c>
      <c r="E13" t="s">
        <v>656</v>
      </c>
      <c r="F13" t="str">
        <f>"9220062"</f>
        <v>9220062</v>
      </c>
      <c r="G13" t="s">
        <v>950</v>
      </c>
      <c r="H13">
        <v>2441021439</v>
      </c>
      <c r="I13" t="s">
        <v>70</v>
      </c>
      <c r="J13" t="s">
        <v>683</v>
      </c>
      <c r="K13">
        <v>43100</v>
      </c>
      <c r="L13" t="str">
        <f>"39.369265"</f>
        <v>39.369265</v>
      </c>
      <c r="M13" t="str">
        <f>"21.921733"</f>
        <v>21.921733</v>
      </c>
      <c r="N13" t="s">
        <v>659</v>
      </c>
      <c r="O13" t="s">
        <v>684</v>
      </c>
      <c r="P13" t="s">
        <v>661</v>
      </c>
      <c r="Q13" t="str">
        <f>"2201038"</f>
        <v>2201038</v>
      </c>
      <c r="R13" t="s">
        <v>32</v>
      </c>
    </row>
    <row r="14" spans="1:18" ht="12.75">
      <c r="A14" s="147">
        <v>3</v>
      </c>
      <c r="B14" s="147" t="s">
        <v>32</v>
      </c>
      <c r="C14" s="147">
        <v>12</v>
      </c>
      <c r="D14" t="s">
        <v>31</v>
      </c>
      <c r="E14" t="s">
        <v>656</v>
      </c>
      <c r="F14" t="str">
        <f>"9220063"</f>
        <v>9220063</v>
      </c>
      <c r="G14" t="s">
        <v>951</v>
      </c>
      <c r="H14">
        <v>2441021773</v>
      </c>
      <c r="I14" t="s">
        <v>73</v>
      </c>
      <c r="J14" t="s">
        <v>698</v>
      </c>
      <c r="K14">
        <v>43100</v>
      </c>
      <c r="L14" t="str">
        <f>"39.365773"</f>
        <v>39.365773</v>
      </c>
      <c r="M14" t="str">
        <f>"21.926883"</f>
        <v>21.926883</v>
      </c>
      <c r="N14" t="s">
        <v>659</v>
      </c>
      <c r="O14" t="s">
        <v>669</v>
      </c>
      <c r="P14" t="s">
        <v>661</v>
      </c>
      <c r="Q14" t="str">
        <f>"2251010"</f>
        <v>2251010</v>
      </c>
      <c r="R14" t="s">
        <v>32</v>
      </c>
    </row>
    <row r="15" spans="1:18" ht="12.75">
      <c r="A15" s="147">
        <v>4</v>
      </c>
      <c r="B15" s="147" t="s">
        <v>32</v>
      </c>
      <c r="C15" s="147">
        <v>10</v>
      </c>
      <c r="D15" t="s">
        <v>31</v>
      </c>
      <c r="E15" t="s">
        <v>656</v>
      </c>
      <c r="F15" t="str">
        <f>"9220064"</f>
        <v>9220064</v>
      </c>
      <c r="G15" t="s">
        <v>934</v>
      </c>
      <c r="H15">
        <v>2441021371</v>
      </c>
      <c r="I15" t="s">
        <v>77</v>
      </c>
      <c r="J15" t="s">
        <v>703</v>
      </c>
      <c r="K15">
        <v>43100</v>
      </c>
      <c r="L15" t="str">
        <f>"39.374087"</f>
        <v>39.374087</v>
      </c>
      <c r="M15" t="str">
        <f>"21.916299"</f>
        <v>21.916299</v>
      </c>
      <c r="N15" t="s">
        <v>659</v>
      </c>
      <c r="O15" t="s">
        <v>697</v>
      </c>
      <c r="P15" t="s">
        <v>661</v>
      </c>
      <c r="Q15" t="str">
        <f>"2251020"</f>
        <v>2251020</v>
      </c>
      <c r="R15" t="s">
        <v>32</v>
      </c>
    </row>
    <row r="16" spans="1:18" ht="12.75">
      <c r="A16" s="147">
        <v>5</v>
      </c>
      <c r="B16" s="147" t="s">
        <v>32</v>
      </c>
      <c r="C16" s="147">
        <v>13</v>
      </c>
      <c r="D16" t="s">
        <v>31</v>
      </c>
      <c r="E16" t="s">
        <v>656</v>
      </c>
      <c r="F16" t="str">
        <f>"9220002"</f>
        <v>9220002</v>
      </c>
      <c r="G16" t="s">
        <v>956</v>
      </c>
      <c r="H16">
        <v>2441022806</v>
      </c>
      <c r="I16" t="s">
        <v>82</v>
      </c>
      <c r="J16" t="s">
        <v>717</v>
      </c>
      <c r="K16">
        <v>43132</v>
      </c>
      <c r="L16" t="str">
        <f>"39.358792"</f>
        <v>39.358792</v>
      </c>
      <c r="M16" t="str">
        <f>"21.921266"</f>
        <v>21.921266</v>
      </c>
      <c r="N16" t="s">
        <v>659</v>
      </c>
      <c r="O16" t="s">
        <v>716</v>
      </c>
      <c r="P16" t="s">
        <v>661</v>
      </c>
      <c r="Q16" t="str">
        <f>"2201031"</f>
        <v>2201031</v>
      </c>
      <c r="R16" t="s">
        <v>32</v>
      </c>
    </row>
    <row r="17" spans="1:18" ht="12.75">
      <c r="A17" s="147">
        <v>1</v>
      </c>
      <c r="B17" s="147" t="s">
        <v>32</v>
      </c>
      <c r="C17" s="147">
        <v>12</v>
      </c>
      <c r="D17" t="s">
        <v>31</v>
      </c>
      <c r="E17" t="s">
        <v>656</v>
      </c>
      <c r="F17" t="str">
        <f>"9220204"</f>
        <v>9220204</v>
      </c>
      <c r="G17" t="s">
        <v>957</v>
      </c>
      <c r="H17">
        <v>2441022664</v>
      </c>
      <c r="I17" t="s">
        <v>86</v>
      </c>
      <c r="J17" t="s">
        <v>668</v>
      </c>
      <c r="K17">
        <v>43100</v>
      </c>
      <c r="L17" t="str">
        <f>"39.359537"</f>
        <v>39.359537</v>
      </c>
      <c r="M17" t="str">
        <f>"21.912605"</f>
        <v>21.912605</v>
      </c>
      <c r="N17" t="s">
        <v>659</v>
      </c>
      <c r="O17" t="s">
        <v>678</v>
      </c>
      <c r="P17" t="s">
        <v>661</v>
      </c>
      <c r="Q17" t="str">
        <f>"2201030"</f>
        <v>2201030</v>
      </c>
      <c r="R17" t="s">
        <v>32</v>
      </c>
    </row>
    <row r="18" spans="1:18" ht="12.75">
      <c r="A18" s="147">
        <v>4</v>
      </c>
      <c r="B18" s="147" t="s">
        <v>32</v>
      </c>
      <c r="C18" s="147">
        <v>12</v>
      </c>
      <c r="D18" t="s">
        <v>31</v>
      </c>
      <c r="E18" t="s">
        <v>656</v>
      </c>
      <c r="F18" t="str">
        <f>"9220205"</f>
        <v>9220205</v>
      </c>
      <c r="G18" t="s">
        <v>928</v>
      </c>
      <c r="H18">
        <v>2441022302</v>
      </c>
      <c r="I18" t="s">
        <v>91</v>
      </c>
      <c r="J18" t="s">
        <v>700</v>
      </c>
      <c r="K18">
        <v>43132</v>
      </c>
      <c r="L18" t="str">
        <f>"39.367275"</f>
        <v>39.367275</v>
      </c>
      <c r="M18" t="str">
        <f>"21.905865"</f>
        <v>21.905865</v>
      </c>
      <c r="N18" t="s">
        <v>659</v>
      </c>
      <c r="O18" t="s">
        <v>929</v>
      </c>
      <c r="P18" t="s">
        <v>661</v>
      </c>
      <c r="Q18" t="str">
        <f>"2201030"</f>
        <v>2201030</v>
      </c>
      <c r="R18" t="s">
        <v>32</v>
      </c>
    </row>
    <row r="19" spans="1:18" ht="12.75">
      <c r="A19" s="147">
        <v>2</v>
      </c>
      <c r="B19" s="147" t="s">
        <v>32</v>
      </c>
      <c r="C19" s="147">
        <v>14</v>
      </c>
      <c r="D19" t="s">
        <v>31</v>
      </c>
      <c r="E19" t="s">
        <v>656</v>
      </c>
      <c r="F19" t="str">
        <f>"9220206"</f>
        <v>9220206</v>
      </c>
      <c r="G19" t="s">
        <v>958</v>
      </c>
      <c r="H19">
        <v>2441023602</v>
      </c>
      <c r="I19" t="s">
        <v>96</v>
      </c>
      <c r="J19" t="s">
        <v>685</v>
      </c>
      <c r="K19">
        <v>43131</v>
      </c>
      <c r="L19" t="str">
        <f>"39.369189"</f>
        <v>39.369189</v>
      </c>
      <c r="M19" t="str">
        <f>"21.930672"</f>
        <v>21.930672</v>
      </c>
      <c r="N19" t="s">
        <v>659</v>
      </c>
      <c r="O19" t="s">
        <v>686</v>
      </c>
      <c r="P19" t="s">
        <v>661</v>
      </c>
      <c r="Q19" t="str">
        <f>"2251010"</f>
        <v>2251010</v>
      </c>
      <c r="R19" t="s">
        <v>32</v>
      </c>
    </row>
    <row r="20" spans="1:18" ht="12.75">
      <c r="A20" s="147">
        <v>3</v>
      </c>
      <c r="B20" s="147" t="s">
        <v>32</v>
      </c>
      <c r="C20" s="147">
        <v>12</v>
      </c>
      <c r="D20" t="s">
        <v>31</v>
      </c>
      <c r="E20" t="s">
        <v>656</v>
      </c>
      <c r="F20" t="str">
        <f>"9220003"</f>
        <v>9220003</v>
      </c>
      <c r="G20" t="s">
        <v>946</v>
      </c>
      <c r="H20">
        <v>2441021418</v>
      </c>
      <c r="I20" t="s">
        <v>101</v>
      </c>
      <c r="J20" t="s">
        <v>696</v>
      </c>
      <c r="K20">
        <v>43100</v>
      </c>
      <c r="L20" t="str">
        <f>"39.359652"</f>
        <v>39.359652</v>
      </c>
      <c r="M20" t="str">
        <f>"21.935004"</f>
        <v>21.935004</v>
      </c>
      <c r="N20" t="s">
        <v>659</v>
      </c>
      <c r="O20" t="s">
        <v>764</v>
      </c>
      <c r="P20" t="s">
        <v>661</v>
      </c>
      <c r="Q20" t="str">
        <f>"2201031"</f>
        <v>2201031</v>
      </c>
      <c r="R20" t="s">
        <v>32</v>
      </c>
    </row>
    <row r="21" spans="1:18" ht="12.75">
      <c r="A21" s="147">
        <v>3</v>
      </c>
      <c r="B21" s="147" t="s">
        <v>109</v>
      </c>
      <c r="C21" s="147">
        <v>6</v>
      </c>
      <c r="D21" t="s">
        <v>31</v>
      </c>
      <c r="E21" t="s">
        <v>656</v>
      </c>
      <c r="F21" t="str">
        <f>"9220215"</f>
        <v>9220215</v>
      </c>
      <c r="G21" t="s">
        <v>930</v>
      </c>
      <c r="H21">
        <v>2441061476</v>
      </c>
      <c r="I21" t="s">
        <v>688</v>
      </c>
      <c r="J21" t="s">
        <v>689</v>
      </c>
      <c r="K21">
        <v>43100</v>
      </c>
      <c r="L21" t="str">
        <f>"39.369638"</f>
        <v>39.369638</v>
      </c>
      <c r="M21" t="str">
        <f>"22.005847"</f>
        <v>22.005847</v>
      </c>
      <c r="N21" t="s">
        <v>659</v>
      </c>
      <c r="O21" t="s">
        <v>931</v>
      </c>
      <c r="P21" t="s">
        <v>661</v>
      </c>
      <c r="Q21" t="str">
        <f>"2201033"</f>
        <v>2201033</v>
      </c>
      <c r="R21" t="s">
        <v>32</v>
      </c>
    </row>
    <row r="22" spans="1:18" ht="12.75">
      <c r="A22" s="147">
        <v>4</v>
      </c>
      <c r="B22" s="147" t="s">
        <v>109</v>
      </c>
      <c r="C22" s="147">
        <v>6</v>
      </c>
      <c r="D22" t="s">
        <v>31</v>
      </c>
      <c r="E22" t="s">
        <v>656</v>
      </c>
      <c r="F22" t="str">
        <f>"9220072"</f>
        <v>9220072</v>
      </c>
      <c r="G22" t="s">
        <v>937</v>
      </c>
      <c r="H22">
        <v>2441021393</v>
      </c>
      <c r="I22" t="s">
        <v>118</v>
      </c>
      <c r="J22" t="s">
        <v>706</v>
      </c>
      <c r="K22">
        <v>43100</v>
      </c>
      <c r="L22" t="str">
        <f>"39.402617"</f>
        <v>39.402617</v>
      </c>
      <c r="M22" t="str">
        <f>"21.894853"</f>
        <v>21.894853</v>
      </c>
      <c r="N22" t="s">
        <v>659</v>
      </c>
      <c r="O22" t="s">
        <v>1256</v>
      </c>
      <c r="P22" t="s">
        <v>719</v>
      </c>
      <c r="Q22" t="str">
        <f>"2201050"</f>
        <v>2201050</v>
      </c>
      <c r="R22" t="s">
        <v>32</v>
      </c>
    </row>
    <row r="23" spans="1:18" ht="12.75">
      <c r="A23" s="147">
        <v>5</v>
      </c>
      <c r="B23" s="147" t="s">
        <v>109</v>
      </c>
      <c r="C23" s="147">
        <v>6</v>
      </c>
      <c r="D23" t="s">
        <v>31</v>
      </c>
      <c r="E23" t="s">
        <v>656</v>
      </c>
      <c r="F23" t="str">
        <f>"9220020"</f>
        <v>9220020</v>
      </c>
      <c r="G23" t="s">
        <v>926</v>
      </c>
      <c r="H23">
        <v>2441081025</v>
      </c>
      <c r="I23" t="s">
        <v>124</v>
      </c>
      <c r="J23" t="s">
        <v>122</v>
      </c>
      <c r="K23">
        <v>43100</v>
      </c>
      <c r="L23" t="str">
        <f>"39.280610"</f>
        <v>39.280610</v>
      </c>
      <c r="M23" t="str">
        <f>"21.903687"</f>
        <v>21.903687</v>
      </c>
      <c r="N23" t="s">
        <v>659</v>
      </c>
      <c r="O23" t="s">
        <v>674</v>
      </c>
      <c r="P23" t="s">
        <v>1057</v>
      </c>
      <c r="Q23" t="str">
        <f>"2210012"</f>
        <v>2210012</v>
      </c>
      <c r="R23" t="s">
        <v>109</v>
      </c>
    </row>
    <row r="24" spans="1:18" ht="12.75">
      <c r="A24" s="147">
        <v>5</v>
      </c>
      <c r="B24" s="147" t="s">
        <v>109</v>
      </c>
      <c r="C24" s="147">
        <v>3</v>
      </c>
      <c r="D24" t="s">
        <v>31</v>
      </c>
      <c r="E24" t="s">
        <v>656</v>
      </c>
      <c r="F24" t="str">
        <f>"9220022"</f>
        <v>9220022</v>
      </c>
      <c r="G24" t="s">
        <v>954</v>
      </c>
      <c r="H24">
        <v>2441088307</v>
      </c>
      <c r="I24" t="s">
        <v>129</v>
      </c>
      <c r="J24" t="s">
        <v>715</v>
      </c>
      <c r="K24">
        <v>43132</v>
      </c>
      <c r="L24" t="str">
        <f>"39.277185"</f>
        <v>39.277185</v>
      </c>
      <c r="M24" t="str">
        <f>"21.960763"</f>
        <v>21.960763</v>
      </c>
      <c r="N24" t="s">
        <v>659</v>
      </c>
      <c r="O24" t="s">
        <v>1079</v>
      </c>
      <c r="P24" t="s">
        <v>661</v>
      </c>
      <c r="Q24" t="str">
        <f>"2201033"</f>
        <v>2201033</v>
      </c>
      <c r="R24" t="s">
        <v>32</v>
      </c>
    </row>
    <row r="25" spans="1:18" ht="12.75">
      <c r="A25" s="147">
        <v>2</v>
      </c>
      <c r="B25" s="147" t="s">
        <v>32</v>
      </c>
      <c r="C25" s="147">
        <v>6</v>
      </c>
      <c r="D25" t="s">
        <v>31</v>
      </c>
      <c r="E25" t="s">
        <v>656</v>
      </c>
      <c r="F25" t="str">
        <f>"9220081"</f>
        <v>9220081</v>
      </c>
      <c r="G25" t="s">
        <v>940</v>
      </c>
      <c r="H25">
        <v>2441028506</v>
      </c>
      <c r="I25" t="s">
        <v>135</v>
      </c>
      <c r="J25" t="s">
        <v>681</v>
      </c>
      <c r="K25">
        <v>43100</v>
      </c>
      <c r="L25" t="str">
        <f>"39.392226"</f>
        <v>39.392226</v>
      </c>
      <c r="M25" t="str">
        <f>"21.921493"</f>
        <v>21.921493</v>
      </c>
      <c r="N25" t="s">
        <v>659</v>
      </c>
      <c r="O25" t="s">
        <v>1258</v>
      </c>
      <c r="P25" t="s">
        <v>661</v>
      </c>
      <c r="Q25" t="str">
        <f>"2201050"</f>
        <v>2201050</v>
      </c>
      <c r="R25" t="s">
        <v>32</v>
      </c>
    </row>
    <row r="26" spans="1:18" ht="12.75">
      <c r="A26" s="147">
        <v>1</v>
      </c>
      <c r="B26" s="147" t="s">
        <v>109</v>
      </c>
      <c r="C26" s="147">
        <v>4</v>
      </c>
      <c r="D26" t="s">
        <v>31</v>
      </c>
      <c r="E26" t="s">
        <v>656</v>
      </c>
      <c r="F26" t="str">
        <f>"9220032"</f>
        <v>9220032</v>
      </c>
      <c r="G26" t="s">
        <v>1106</v>
      </c>
      <c r="H26">
        <v>2441036309</v>
      </c>
      <c r="I26" t="s">
        <v>140</v>
      </c>
      <c r="J26" t="s">
        <v>949</v>
      </c>
      <c r="K26">
        <v>43100</v>
      </c>
      <c r="L26" t="str">
        <f>"39.323095"</f>
        <v>39.323095</v>
      </c>
      <c r="M26" t="str">
        <f>"21.875534"</f>
        <v>21.875534</v>
      </c>
      <c r="N26" t="s">
        <v>659</v>
      </c>
      <c r="O26" t="s">
        <v>770</v>
      </c>
      <c r="P26" t="s">
        <v>661</v>
      </c>
      <c r="Q26" t="str">
        <f>"2210012"</f>
        <v>2210012</v>
      </c>
      <c r="R26" t="s">
        <v>109</v>
      </c>
    </row>
    <row r="27" spans="1:18" ht="12.75">
      <c r="A27" s="147">
        <v>3</v>
      </c>
      <c r="B27" s="147" t="s">
        <v>109</v>
      </c>
      <c r="C27" s="147">
        <v>2</v>
      </c>
      <c r="D27" t="s">
        <v>31</v>
      </c>
      <c r="E27" t="s">
        <v>656</v>
      </c>
      <c r="F27" t="str">
        <f>"9220089"</f>
        <v>9220089</v>
      </c>
      <c r="G27" t="s">
        <v>932</v>
      </c>
      <c r="H27">
        <v>2441067147</v>
      </c>
      <c r="I27" t="s">
        <v>146</v>
      </c>
      <c r="J27" t="s">
        <v>691</v>
      </c>
      <c r="K27">
        <v>43100</v>
      </c>
      <c r="L27" t="str">
        <f>"39.439084"</f>
        <v>39.439084</v>
      </c>
      <c r="M27" t="str">
        <f>"21.966633"</f>
        <v>21.966633</v>
      </c>
      <c r="N27" t="s">
        <v>659</v>
      </c>
      <c r="Q27" t="str">
        <f>"2211010"</f>
        <v>2211010</v>
      </c>
      <c r="R27" t="s">
        <v>120</v>
      </c>
    </row>
    <row r="28" spans="1:18" ht="12.75">
      <c r="A28" s="147">
        <v>1</v>
      </c>
      <c r="B28" s="147" t="s">
        <v>109</v>
      </c>
      <c r="C28" s="147">
        <v>6</v>
      </c>
      <c r="D28" t="s">
        <v>31</v>
      </c>
      <c r="E28" t="s">
        <v>656</v>
      </c>
      <c r="F28" t="str">
        <f>"9220040"</f>
        <v>9220040</v>
      </c>
      <c r="G28" t="s">
        <v>927</v>
      </c>
      <c r="H28">
        <v>2441055281</v>
      </c>
      <c r="I28" t="s">
        <v>151</v>
      </c>
      <c r="J28" t="s">
        <v>666</v>
      </c>
      <c r="K28">
        <v>43100</v>
      </c>
      <c r="L28" t="str">
        <f>"39.339361"</f>
        <v>39.339361</v>
      </c>
      <c r="M28" t="str">
        <f>"21.840524"</f>
        <v>21.840524</v>
      </c>
      <c r="N28" t="s">
        <v>659</v>
      </c>
      <c r="O28" t="s">
        <v>729</v>
      </c>
      <c r="P28" t="s">
        <v>661</v>
      </c>
      <c r="Q28" t="str">
        <f>"2210012"</f>
        <v>2210012</v>
      </c>
      <c r="R28" t="s">
        <v>109</v>
      </c>
    </row>
    <row r="29" spans="1:18" ht="12.75">
      <c r="A29" s="147">
        <v>3</v>
      </c>
      <c r="B29" s="147" t="s">
        <v>109</v>
      </c>
      <c r="C29" s="147">
        <v>3</v>
      </c>
      <c r="D29" t="s">
        <v>31</v>
      </c>
      <c r="E29" t="s">
        <v>656</v>
      </c>
      <c r="F29" t="str">
        <f>"9220260"</f>
        <v>9220260</v>
      </c>
      <c r="G29" t="s">
        <v>935</v>
      </c>
      <c r="H29">
        <v>2441061332</v>
      </c>
      <c r="I29" t="s">
        <v>156</v>
      </c>
      <c r="J29" t="s">
        <v>154</v>
      </c>
      <c r="K29">
        <v>43132</v>
      </c>
      <c r="L29" t="str">
        <f>"39.363037"</f>
        <v>39.363037</v>
      </c>
      <c r="M29" t="str">
        <f>"21.973255"</f>
        <v>21.973255</v>
      </c>
      <c r="N29" t="s">
        <v>659</v>
      </c>
      <c r="O29" t="s">
        <v>776</v>
      </c>
      <c r="P29" t="s">
        <v>661</v>
      </c>
      <c r="Q29" t="str">
        <f>"2201033"</f>
        <v>2201033</v>
      </c>
      <c r="R29" t="s">
        <v>32</v>
      </c>
    </row>
    <row r="30" spans="1:18" ht="12.75">
      <c r="A30" s="147">
        <v>1</v>
      </c>
      <c r="B30" s="147" t="s">
        <v>32</v>
      </c>
      <c r="C30" s="147">
        <v>4</v>
      </c>
      <c r="D30" t="s">
        <v>31</v>
      </c>
      <c r="E30" t="s">
        <v>656</v>
      </c>
      <c r="F30" t="str">
        <f>"9220360"</f>
        <v>9220360</v>
      </c>
      <c r="G30" t="s">
        <v>104</v>
      </c>
      <c r="H30">
        <v>2441041534</v>
      </c>
      <c r="I30" t="s">
        <v>107</v>
      </c>
      <c r="J30" t="s">
        <v>668</v>
      </c>
      <c r="K30">
        <v>43100</v>
      </c>
      <c r="L30" t="str">
        <f>"39.356654"</f>
        <v>39.356654</v>
      </c>
      <c r="M30" t="str">
        <f>"21.912514"</f>
        <v>21.912514</v>
      </c>
      <c r="N30" t="s">
        <v>659</v>
      </c>
      <c r="O30" t="s">
        <v>941</v>
      </c>
      <c r="P30" t="s">
        <v>719</v>
      </c>
      <c r="Q30" t="str">
        <f>"2251030"</f>
        <v>2251030</v>
      </c>
      <c r="R30" t="s">
        <v>32</v>
      </c>
    </row>
    <row r="31" spans="1:18" ht="12.75">
      <c r="A31" s="147">
        <v>11</v>
      </c>
      <c r="B31" s="147" t="s">
        <v>180</v>
      </c>
      <c r="C31" s="147">
        <v>2</v>
      </c>
      <c r="D31" t="s">
        <v>158</v>
      </c>
      <c r="E31" t="s">
        <v>656</v>
      </c>
      <c r="F31" t="str">
        <f>"9220033"</f>
        <v>9220033</v>
      </c>
      <c r="G31" t="s">
        <v>1230</v>
      </c>
      <c r="H31">
        <v>2441092300</v>
      </c>
      <c r="I31" t="s">
        <v>721</v>
      </c>
      <c r="J31" t="s">
        <v>722</v>
      </c>
      <c r="K31">
        <v>43067</v>
      </c>
      <c r="L31" t="str">
        <f>"39.331588"</f>
        <v>39.331588</v>
      </c>
      <c r="M31" t="str">
        <f>"21.687021"</f>
        <v>21.687021</v>
      </c>
      <c r="N31" t="s">
        <v>659</v>
      </c>
      <c r="O31" t="s">
        <v>723</v>
      </c>
      <c r="P31" t="s">
        <v>661</v>
      </c>
      <c r="Q31" t="str">
        <f>"2240063"</f>
        <v>2240063</v>
      </c>
      <c r="R31" t="s">
        <v>60</v>
      </c>
    </row>
    <row r="32" spans="1:18" ht="12.75">
      <c r="A32" s="147">
        <v>11</v>
      </c>
      <c r="B32" s="147" t="s">
        <v>180</v>
      </c>
      <c r="C32" s="147">
        <v>1</v>
      </c>
      <c r="D32" t="s">
        <v>158</v>
      </c>
      <c r="E32" t="s">
        <v>656</v>
      </c>
      <c r="F32" t="str">
        <f>"9220038"</f>
        <v>9220038</v>
      </c>
      <c r="G32" t="s">
        <v>159</v>
      </c>
      <c r="H32">
        <v>2441095232</v>
      </c>
      <c r="I32" t="s">
        <v>162</v>
      </c>
      <c r="J32" t="s">
        <v>724</v>
      </c>
      <c r="K32">
        <v>43150</v>
      </c>
      <c r="L32" t="str">
        <f>"39.341276"</f>
        <v>39.341276</v>
      </c>
      <c r="M32" t="str">
        <f>"21.760460"</f>
        <v>21.760460</v>
      </c>
      <c r="N32" t="s">
        <v>659</v>
      </c>
      <c r="Q32" t="str">
        <f>"2210012"</f>
        <v>2210012</v>
      </c>
      <c r="R32" t="s">
        <v>109</v>
      </c>
    </row>
    <row r="33" spans="1:18" ht="12.75">
      <c r="A33" s="147">
        <v>10</v>
      </c>
      <c r="B33" s="147" t="s">
        <v>60</v>
      </c>
      <c r="C33" s="147">
        <v>6</v>
      </c>
      <c r="D33" t="s">
        <v>170</v>
      </c>
      <c r="E33" t="s">
        <v>656</v>
      </c>
      <c r="F33" t="str">
        <f>"9220114"</f>
        <v>9220114</v>
      </c>
      <c r="G33" t="s">
        <v>1108</v>
      </c>
      <c r="H33">
        <v>2445041682</v>
      </c>
      <c r="I33" t="s">
        <v>174</v>
      </c>
      <c r="J33" t="s">
        <v>737</v>
      </c>
      <c r="K33">
        <v>43060</v>
      </c>
      <c r="L33" t="str">
        <f>"39.431866"</f>
        <v>39.431866</v>
      </c>
      <c r="M33" t="str">
        <f>"21.661770"</f>
        <v>21.661770</v>
      </c>
      <c r="N33" t="s">
        <v>659</v>
      </c>
      <c r="O33" t="s">
        <v>1263</v>
      </c>
      <c r="P33" t="s">
        <v>661</v>
      </c>
      <c r="Q33" t="str">
        <f>"2253010"</f>
        <v>2253010</v>
      </c>
      <c r="R33" t="s">
        <v>60</v>
      </c>
    </row>
    <row r="34" spans="1:18" ht="12.75">
      <c r="A34" s="147">
        <v>10</v>
      </c>
      <c r="B34" s="147" t="s">
        <v>60</v>
      </c>
      <c r="C34" s="147">
        <v>6</v>
      </c>
      <c r="D34" t="s">
        <v>170</v>
      </c>
      <c r="E34" t="s">
        <v>656</v>
      </c>
      <c r="F34" t="str">
        <f>"9220115"</f>
        <v>9220115</v>
      </c>
      <c r="G34" t="s">
        <v>966</v>
      </c>
      <c r="H34">
        <v>2445042011</v>
      </c>
      <c r="I34" t="s">
        <v>179</v>
      </c>
      <c r="J34" t="s">
        <v>1059</v>
      </c>
      <c r="K34">
        <v>43060</v>
      </c>
      <c r="L34" t="str">
        <f>"39.423123"</f>
        <v>39.423123</v>
      </c>
      <c r="M34" t="str">
        <f>"21.661341"</f>
        <v>21.661341</v>
      </c>
      <c r="N34" t="s">
        <v>659</v>
      </c>
      <c r="O34" t="s">
        <v>967</v>
      </c>
      <c r="P34" t="s">
        <v>661</v>
      </c>
      <c r="Q34" t="str">
        <f>"2240063"</f>
        <v>2240063</v>
      </c>
      <c r="R34" t="s">
        <v>60</v>
      </c>
    </row>
    <row r="35" spans="1:18" ht="12.75">
      <c r="A35" s="147">
        <v>9</v>
      </c>
      <c r="B35" s="147" t="s">
        <v>120</v>
      </c>
      <c r="C35" s="147">
        <v>6</v>
      </c>
      <c r="D35" t="s">
        <v>170</v>
      </c>
      <c r="E35" t="s">
        <v>656</v>
      </c>
      <c r="F35" t="str">
        <f>"9220118"</f>
        <v>9220118</v>
      </c>
      <c r="G35" t="s">
        <v>960</v>
      </c>
      <c r="H35">
        <v>2441084214</v>
      </c>
      <c r="I35" t="s">
        <v>189</v>
      </c>
      <c r="J35" t="s">
        <v>726</v>
      </c>
      <c r="K35">
        <v>43061</v>
      </c>
      <c r="L35" t="str">
        <f>"39.484367"</f>
        <v>39.484367</v>
      </c>
      <c r="M35" t="str">
        <f>"21.847179"</f>
        <v>21.847179</v>
      </c>
      <c r="N35" t="s">
        <v>659</v>
      </c>
      <c r="O35" t="s">
        <v>727</v>
      </c>
      <c r="P35" t="s">
        <v>661</v>
      </c>
      <c r="Q35" t="str">
        <f>"2211010"</f>
        <v>2211010</v>
      </c>
      <c r="R35" t="s">
        <v>120</v>
      </c>
    </row>
    <row r="36" spans="1:18" ht="12.75">
      <c r="A36" s="147">
        <v>10</v>
      </c>
      <c r="B36" s="147" t="s">
        <v>18</v>
      </c>
      <c r="C36" s="147">
        <v>1</v>
      </c>
      <c r="D36" t="s">
        <v>170</v>
      </c>
      <c r="E36" t="s">
        <v>656</v>
      </c>
      <c r="F36" t="str">
        <f>"9220125"</f>
        <v>9220125</v>
      </c>
      <c r="G36" t="s">
        <v>733</v>
      </c>
      <c r="H36">
        <v>2445043257</v>
      </c>
      <c r="I36" t="s">
        <v>184</v>
      </c>
      <c r="J36" t="s">
        <v>504</v>
      </c>
      <c r="K36">
        <v>43060</v>
      </c>
      <c r="L36" t="str">
        <f>"39.357485"</f>
        <v>39.357485</v>
      </c>
      <c r="M36" t="str">
        <f>"21.663184"</f>
        <v>21.663184</v>
      </c>
      <c r="N36" t="s">
        <v>659</v>
      </c>
      <c r="Q36" t="str">
        <f>"2240063"</f>
        <v>2240063</v>
      </c>
      <c r="R36" t="s">
        <v>60</v>
      </c>
    </row>
    <row r="37" spans="1:18" ht="12.75">
      <c r="A37" s="147">
        <v>10</v>
      </c>
      <c r="B37" s="147" t="s">
        <v>18</v>
      </c>
      <c r="C37" s="147">
        <v>1</v>
      </c>
      <c r="D37" t="s">
        <v>170</v>
      </c>
      <c r="E37" t="s">
        <v>656</v>
      </c>
      <c r="F37" t="str">
        <f>"9220130"</f>
        <v>9220130</v>
      </c>
      <c r="G37" t="s">
        <v>1060</v>
      </c>
      <c r="H37">
        <v>2445061412</v>
      </c>
      <c r="I37" t="s">
        <v>195</v>
      </c>
      <c r="J37" t="s">
        <v>508</v>
      </c>
      <c r="K37">
        <v>43060</v>
      </c>
      <c r="L37" t="str">
        <f>"39.409481"</f>
        <v>39.409481</v>
      </c>
      <c r="M37" t="str">
        <f>"21.586030"</f>
        <v>21.586030</v>
      </c>
      <c r="N37" t="s">
        <v>659</v>
      </c>
      <c r="O37" t="s">
        <v>725</v>
      </c>
      <c r="P37" t="s">
        <v>661</v>
      </c>
      <c r="Q37" t="str">
        <f>"2240063"</f>
        <v>2240063</v>
      </c>
      <c r="R37" t="s">
        <v>60</v>
      </c>
    </row>
    <row r="38" spans="1:18" ht="12.75">
      <c r="A38" s="147">
        <v>10</v>
      </c>
      <c r="B38" s="147" t="s">
        <v>18</v>
      </c>
      <c r="C38" s="147">
        <v>1</v>
      </c>
      <c r="D38" t="s">
        <v>170</v>
      </c>
      <c r="E38" t="s">
        <v>656</v>
      </c>
      <c r="F38" t="str">
        <f>"9220139"</f>
        <v>9220139</v>
      </c>
      <c r="G38" t="s">
        <v>964</v>
      </c>
      <c r="H38">
        <v>2445061231</v>
      </c>
      <c r="I38" t="s">
        <v>200</v>
      </c>
      <c r="J38" t="s">
        <v>512</v>
      </c>
      <c r="K38">
        <v>43060</v>
      </c>
      <c r="L38" t="str">
        <f>"39.397599"</f>
        <v>39.397599</v>
      </c>
      <c r="M38" t="str">
        <f>"21.599961"</f>
        <v>21.599961</v>
      </c>
      <c r="N38" t="s">
        <v>659</v>
      </c>
      <c r="O38" t="s">
        <v>780</v>
      </c>
      <c r="P38" t="s">
        <v>661</v>
      </c>
      <c r="Q38" t="str">
        <f>"2240063"</f>
        <v>2240063</v>
      </c>
      <c r="R38" t="s">
        <v>60</v>
      </c>
    </row>
    <row r="39" spans="1:18" ht="12.75">
      <c r="A39" s="147">
        <v>9</v>
      </c>
      <c r="B39" s="147" t="s">
        <v>120</v>
      </c>
      <c r="C39" s="147">
        <v>6</v>
      </c>
      <c r="D39" t="s">
        <v>170</v>
      </c>
      <c r="E39" t="s">
        <v>656</v>
      </c>
      <c r="F39" t="str">
        <f>"9220196"</f>
        <v>9220196</v>
      </c>
      <c r="G39" t="s">
        <v>962</v>
      </c>
      <c r="H39">
        <v>2441085013</v>
      </c>
      <c r="I39" t="s">
        <v>205</v>
      </c>
      <c r="J39" t="s">
        <v>530</v>
      </c>
      <c r="K39">
        <v>43061</v>
      </c>
      <c r="L39" t="str">
        <f>"39.454687"</f>
        <v>39.454687</v>
      </c>
      <c r="M39" t="str">
        <f>"21.805869"</f>
        <v>21.805869</v>
      </c>
      <c r="N39" t="s">
        <v>659</v>
      </c>
      <c r="O39" t="s">
        <v>939</v>
      </c>
      <c r="P39" t="s">
        <v>719</v>
      </c>
      <c r="Q39" t="str">
        <f>"2206010"</f>
        <v>2206010</v>
      </c>
      <c r="R39" t="s">
        <v>120</v>
      </c>
    </row>
    <row r="40" spans="1:18" ht="12.75">
      <c r="A40" s="147">
        <v>10</v>
      </c>
      <c r="B40" s="147" t="s">
        <v>60</v>
      </c>
      <c r="C40" s="147">
        <v>6</v>
      </c>
      <c r="D40" t="s">
        <v>170</v>
      </c>
      <c r="E40" t="s">
        <v>656</v>
      </c>
      <c r="F40" t="str">
        <f>"9220169"</f>
        <v>9220169</v>
      </c>
      <c r="G40" t="s">
        <v>961</v>
      </c>
      <c r="H40">
        <v>2445097478</v>
      </c>
      <c r="I40" t="s">
        <v>211</v>
      </c>
      <c r="J40" t="s">
        <v>731</v>
      </c>
      <c r="K40">
        <v>43060</v>
      </c>
      <c r="L40" t="str">
        <f>"39.424620"</f>
        <v>39.424620</v>
      </c>
      <c r="M40" t="str">
        <f>"21.692966"</f>
        <v>21.692966</v>
      </c>
      <c r="N40" t="s">
        <v>659</v>
      </c>
      <c r="O40" t="s">
        <v>732</v>
      </c>
      <c r="P40" t="s">
        <v>661</v>
      </c>
      <c r="Q40" t="str">
        <f>"2203010"</f>
        <v>2203010</v>
      </c>
      <c r="R40" t="s">
        <v>60</v>
      </c>
    </row>
    <row r="41" spans="1:18" ht="12.75">
      <c r="A41" s="147">
        <v>10</v>
      </c>
      <c r="B41" s="147" t="s">
        <v>109</v>
      </c>
      <c r="C41" s="147">
        <v>1</v>
      </c>
      <c r="D41" t="s">
        <v>170</v>
      </c>
      <c r="E41" t="s">
        <v>656</v>
      </c>
      <c r="F41" t="str">
        <f>"9220112"</f>
        <v>9220112</v>
      </c>
      <c r="G41" t="s">
        <v>968</v>
      </c>
      <c r="H41">
        <v>2441039876</v>
      </c>
      <c r="I41" t="s">
        <v>216</v>
      </c>
      <c r="J41" t="s">
        <v>740</v>
      </c>
      <c r="K41">
        <v>43064</v>
      </c>
      <c r="L41" t="str">
        <f>"39.415318"</f>
        <v>39.415318</v>
      </c>
      <c r="M41" t="str">
        <f>"21.798231"</f>
        <v>21.798231</v>
      </c>
      <c r="N41" t="s">
        <v>659</v>
      </c>
      <c r="Q41" t="str">
        <f>"2206010"</f>
        <v>2206010</v>
      </c>
      <c r="R41" t="s">
        <v>120</v>
      </c>
    </row>
    <row r="42" spans="1:18" ht="12.75">
      <c r="A42" s="147">
        <v>8</v>
      </c>
      <c r="B42" s="147" t="s">
        <v>120</v>
      </c>
      <c r="C42" s="147">
        <v>7</v>
      </c>
      <c r="D42" t="s">
        <v>219</v>
      </c>
      <c r="E42" t="s">
        <v>656</v>
      </c>
      <c r="F42" t="str">
        <f>"9220097"</f>
        <v>9220097</v>
      </c>
      <c r="G42" t="s">
        <v>969</v>
      </c>
      <c r="H42">
        <v>2444022282</v>
      </c>
      <c r="I42" t="s">
        <v>224</v>
      </c>
      <c r="J42" t="s">
        <v>742</v>
      </c>
      <c r="K42">
        <v>43200</v>
      </c>
      <c r="L42" t="str">
        <f>"39.468485"</f>
        <v>39.468485</v>
      </c>
      <c r="M42" t="str">
        <f>"22.082751"</f>
        <v>22.082751</v>
      </c>
      <c r="N42" t="s">
        <v>659</v>
      </c>
      <c r="O42" t="s">
        <v>743</v>
      </c>
      <c r="P42" t="s">
        <v>661</v>
      </c>
      <c r="Q42" t="str">
        <f>"2240062"</f>
        <v>2240062</v>
      </c>
      <c r="R42" t="s">
        <v>120</v>
      </c>
    </row>
    <row r="43" spans="1:18" ht="12.75">
      <c r="A43" s="147">
        <v>8</v>
      </c>
      <c r="B43" s="147" t="s">
        <v>120</v>
      </c>
      <c r="C43" s="147">
        <v>6</v>
      </c>
      <c r="D43" t="s">
        <v>219</v>
      </c>
      <c r="E43" t="s">
        <v>656</v>
      </c>
      <c r="F43" t="str">
        <f>"9220098"</f>
        <v>9220098</v>
      </c>
      <c r="G43" t="s">
        <v>974</v>
      </c>
      <c r="H43">
        <v>2444022150</v>
      </c>
      <c r="I43" t="s">
        <v>230</v>
      </c>
      <c r="J43" t="s">
        <v>1061</v>
      </c>
      <c r="K43">
        <v>43200</v>
      </c>
      <c r="L43" t="str">
        <f>"39.463671"</f>
        <v>39.463671</v>
      </c>
      <c r="M43" t="str">
        <f>"22.075917"</f>
        <v>22.075917</v>
      </c>
      <c r="N43" t="s">
        <v>659</v>
      </c>
      <c r="O43" t="s">
        <v>751</v>
      </c>
      <c r="P43" t="s">
        <v>661</v>
      </c>
      <c r="Q43" t="str">
        <f>"2240062"</f>
        <v>2240062</v>
      </c>
      <c r="R43" t="s">
        <v>120</v>
      </c>
    </row>
    <row r="44" spans="1:18" ht="12.75">
      <c r="A44" s="147">
        <v>8</v>
      </c>
      <c r="B44" s="147" t="s">
        <v>120</v>
      </c>
      <c r="C44" s="147">
        <v>6</v>
      </c>
      <c r="D44" t="s">
        <v>219</v>
      </c>
      <c r="E44" t="s">
        <v>656</v>
      </c>
      <c r="F44" t="str">
        <f>"9220099"</f>
        <v>9220099</v>
      </c>
      <c r="G44" t="s">
        <v>1062</v>
      </c>
      <c r="H44">
        <v>2444022792</v>
      </c>
      <c r="I44" t="s">
        <v>235</v>
      </c>
      <c r="J44" t="s">
        <v>752</v>
      </c>
      <c r="K44">
        <v>43200</v>
      </c>
      <c r="L44" t="str">
        <f>"39.472609"</f>
        <v>39.472609</v>
      </c>
      <c r="M44" t="str">
        <f>"22.091027"</f>
        <v>22.091027</v>
      </c>
      <c r="N44" t="s">
        <v>659</v>
      </c>
      <c r="O44" t="s">
        <v>977</v>
      </c>
      <c r="P44" t="s">
        <v>661</v>
      </c>
      <c r="Q44" t="str">
        <f>"2240062"</f>
        <v>2240062</v>
      </c>
      <c r="R44" t="s">
        <v>120</v>
      </c>
    </row>
    <row r="45" spans="1:18" ht="12.75">
      <c r="A45" s="147">
        <v>9</v>
      </c>
      <c r="B45" s="147" t="s">
        <v>120</v>
      </c>
      <c r="C45" s="147">
        <v>4</v>
      </c>
      <c r="D45" t="s">
        <v>219</v>
      </c>
      <c r="E45" t="s">
        <v>656</v>
      </c>
      <c r="F45" t="str">
        <f>"9220069"</f>
        <v>9220069</v>
      </c>
      <c r="G45" t="s">
        <v>979</v>
      </c>
      <c r="H45">
        <v>2441051526</v>
      </c>
      <c r="I45" t="s">
        <v>246</v>
      </c>
      <c r="J45" t="s">
        <v>243</v>
      </c>
      <c r="K45">
        <v>43061</v>
      </c>
      <c r="L45" t="str">
        <f>"39.463466"</f>
        <v>39.463466</v>
      </c>
      <c r="M45" t="str">
        <f>"21.896810"</f>
        <v>21.896810</v>
      </c>
      <c r="N45" t="s">
        <v>659</v>
      </c>
      <c r="O45" t="s">
        <v>755</v>
      </c>
      <c r="P45" t="s">
        <v>661</v>
      </c>
      <c r="Q45" t="str">
        <f>"2211010"</f>
        <v>2211010</v>
      </c>
      <c r="R45" t="s">
        <v>120</v>
      </c>
    </row>
    <row r="46" spans="1:18" ht="12.75">
      <c r="A46" s="147">
        <v>8</v>
      </c>
      <c r="B46" s="147" t="s">
        <v>60</v>
      </c>
      <c r="C46" s="147">
        <v>2</v>
      </c>
      <c r="D46" t="s">
        <v>219</v>
      </c>
      <c r="E46" t="s">
        <v>656</v>
      </c>
      <c r="F46" t="str">
        <f>"9220074"</f>
        <v>9220074</v>
      </c>
      <c r="G46" t="s">
        <v>971</v>
      </c>
      <c r="H46">
        <v>2444041284</v>
      </c>
      <c r="I46" t="s">
        <v>251</v>
      </c>
      <c r="J46" t="s">
        <v>249</v>
      </c>
      <c r="K46">
        <v>43200</v>
      </c>
      <c r="L46" t="str">
        <f>"39.520137"</f>
        <v>39.520137</v>
      </c>
      <c r="M46" t="str">
        <f>"22.088687"</f>
        <v>22.088687</v>
      </c>
      <c r="N46" t="s">
        <v>659</v>
      </c>
      <c r="O46" t="s">
        <v>1241</v>
      </c>
      <c r="P46" t="s">
        <v>661</v>
      </c>
      <c r="Q46" t="str">
        <f>"2240062"</f>
        <v>2240062</v>
      </c>
      <c r="R46" t="s">
        <v>120</v>
      </c>
    </row>
    <row r="47" spans="1:18" ht="12.75">
      <c r="A47" s="147">
        <v>8</v>
      </c>
      <c r="B47" s="147" t="s">
        <v>60</v>
      </c>
      <c r="C47" s="147">
        <v>6</v>
      </c>
      <c r="D47" t="s">
        <v>219</v>
      </c>
      <c r="E47" t="s">
        <v>656</v>
      </c>
      <c r="F47" t="str">
        <f>"9220234"</f>
        <v>9220234</v>
      </c>
      <c r="G47" t="s">
        <v>970</v>
      </c>
      <c r="H47">
        <v>2444031233</v>
      </c>
      <c r="I47" t="s">
        <v>257</v>
      </c>
      <c r="J47" t="s">
        <v>745</v>
      </c>
      <c r="K47">
        <v>43062</v>
      </c>
      <c r="L47" t="str">
        <f>"39.453626"</f>
        <v>39.453626</v>
      </c>
      <c r="M47" t="str">
        <f>"22.163983"</f>
        <v>22.163983</v>
      </c>
      <c r="N47" t="s">
        <v>659</v>
      </c>
      <c r="O47" t="s">
        <v>1063</v>
      </c>
      <c r="P47" t="s">
        <v>661</v>
      </c>
      <c r="Q47" t="str">
        <f>"2214010"</f>
        <v>2214010</v>
      </c>
      <c r="R47" t="s">
        <v>60</v>
      </c>
    </row>
    <row r="48" spans="1:18" ht="12.75">
      <c r="A48" s="147">
        <v>8</v>
      </c>
      <c r="B48" s="147" t="s">
        <v>120</v>
      </c>
      <c r="C48" s="147">
        <v>2</v>
      </c>
      <c r="D48" t="s">
        <v>219</v>
      </c>
      <c r="E48" t="s">
        <v>656</v>
      </c>
      <c r="F48" t="str">
        <f>"9220083"</f>
        <v>9220083</v>
      </c>
      <c r="G48" t="s">
        <v>748</v>
      </c>
      <c r="H48">
        <v>2444041390</v>
      </c>
      <c r="I48" t="s">
        <v>240</v>
      </c>
      <c r="J48" t="s">
        <v>238</v>
      </c>
      <c r="K48">
        <v>43200</v>
      </c>
      <c r="L48" t="str">
        <f>"39.494086"</f>
        <v>39.494086</v>
      </c>
      <c r="M48" t="str">
        <f>"22.011429"</f>
        <v>22.011429</v>
      </c>
      <c r="N48" t="s">
        <v>659</v>
      </c>
      <c r="O48" t="s">
        <v>749</v>
      </c>
      <c r="P48" t="s">
        <v>661</v>
      </c>
      <c r="Q48" t="str">
        <f>"2252010"</f>
        <v>2252010</v>
      </c>
      <c r="R48" t="s">
        <v>120</v>
      </c>
    </row>
    <row r="49" spans="1:18" ht="12.75">
      <c r="A49" s="147">
        <v>9</v>
      </c>
      <c r="B49" s="147" t="s">
        <v>60</v>
      </c>
      <c r="C49" s="147">
        <v>4</v>
      </c>
      <c r="D49" t="s">
        <v>219</v>
      </c>
      <c r="E49" t="s">
        <v>656</v>
      </c>
      <c r="F49" t="str">
        <f>"9220091"</f>
        <v>9220091</v>
      </c>
      <c r="G49" t="s">
        <v>972</v>
      </c>
      <c r="H49">
        <v>2444071253</v>
      </c>
      <c r="I49" t="s">
        <v>264</v>
      </c>
      <c r="J49" t="s">
        <v>559</v>
      </c>
      <c r="K49">
        <v>43061</v>
      </c>
      <c r="L49" t="str">
        <f>"39.529558"</f>
        <v>39.529558</v>
      </c>
      <c r="M49" t="str">
        <f>"21.996383"</f>
        <v>21.996383</v>
      </c>
      <c r="N49" t="s">
        <v>659</v>
      </c>
      <c r="Q49" t="str">
        <f>"2261010"</f>
        <v>2261010</v>
      </c>
      <c r="R49" t="s">
        <v>120</v>
      </c>
    </row>
    <row r="50" spans="1:18" ht="12.75">
      <c r="A50" s="147">
        <v>9</v>
      </c>
      <c r="B50" s="147" t="s">
        <v>120</v>
      </c>
      <c r="C50" s="147">
        <v>6</v>
      </c>
      <c r="D50" t="s">
        <v>219</v>
      </c>
      <c r="E50" t="s">
        <v>656</v>
      </c>
      <c r="F50" t="str">
        <f>"9220102"</f>
        <v>9220102</v>
      </c>
      <c r="G50" t="s">
        <v>980</v>
      </c>
      <c r="H50">
        <v>2441051448</v>
      </c>
      <c r="I50" t="s">
        <v>271</v>
      </c>
      <c r="J50" t="s">
        <v>756</v>
      </c>
      <c r="K50">
        <v>43070</v>
      </c>
      <c r="L50" t="str">
        <f>"39.490678"</f>
        <v>39.490678</v>
      </c>
      <c r="M50" t="str">
        <f>"21.900911"</f>
        <v>21.900911</v>
      </c>
      <c r="N50" t="s">
        <v>659</v>
      </c>
      <c r="O50" t="s">
        <v>707</v>
      </c>
      <c r="P50" t="s">
        <v>661</v>
      </c>
      <c r="Q50" t="str">
        <f>"2261010"</f>
        <v>2261010</v>
      </c>
      <c r="R50" t="s">
        <v>120</v>
      </c>
    </row>
    <row r="51" spans="1:18" ht="12.75">
      <c r="A51" s="147">
        <v>8</v>
      </c>
      <c r="B51" s="147" t="s">
        <v>60</v>
      </c>
      <c r="C51" s="147">
        <v>4</v>
      </c>
      <c r="D51" t="s">
        <v>219</v>
      </c>
      <c r="E51" t="s">
        <v>656</v>
      </c>
      <c r="F51" t="str">
        <f>"9220267"</f>
        <v>9220267</v>
      </c>
      <c r="G51" t="s">
        <v>978</v>
      </c>
      <c r="H51">
        <v>2444031100</v>
      </c>
      <c r="I51" t="s">
        <v>276</v>
      </c>
      <c r="J51" t="s">
        <v>274</v>
      </c>
      <c r="K51">
        <v>43062</v>
      </c>
      <c r="L51" t="str">
        <f>"39.427589"</f>
        <v>39.427589</v>
      </c>
      <c r="M51" t="str">
        <f>"22.190981"</f>
        <v>22.190981</v>
      </c>
      <c r="N51" t="s">
        <v>659</v>
      </c>
      <c r="O51" t="s">
        <v>1064</v>
      </c>
      <c r="P51" t="s">
        <v>661</v>
      </c>
      <c r="Q51" t="str">
        <f>"2214010"</f>
        <v>2214010</v>
      </c>
      <c r="R51" t="s">
        <v>60</v>
      </c>
    </row>
    <row r="52" spans="2:14" ht="12.75">
      <c r="B52" s="147" t="s">
        <v>120</v>
      </c>
      <c r="C52" s="147">
        <v>1</v>
      </c>
      <c r="D52" t="s">
        <v>219</v>
      </c>
      <c r="E52" t="s">
        <v>656</v>
      </c>
      <c r="F52" t="str">
        <f>"9521158"</f>
        <v>9521158</v>
      </c>
      <c r="G52" t="s">
        <v>1236</v>
      </c>
      <c r="H52">
        <v>2444022486</v>
      </c>
      <c r="J52" t="s">
        <v>1237</v>
      </c>
      <c r="K52">
        <v>43200</v>
      </c>
      <c r="L52">
        <f>""</f>
      </c>
      <c r="M52">
        <f>""</f>
      </c>
      <c r="N52" t="s">
        <v>659</v>
      </c>
    </row>
    <row r="53" spans="1:18" ht="12.75">
      <c r="A53" s="147">
        <v>6</v>
      </c>
      <c r="B53" s="147" t="s">
        <v>120</v>
      </c>
      <c r="C53" s="147">
        <v>6</v>
      </c>
      <c r="D53" t="s">
        <v>278</v>
      </c>
      <c r="E53" t="s">
        <v>656</v>
      </c>
      <c r="F53" t="str">
        <f>"9220209"</f>
        <v>9220209</v>
      </c>
      <c r="G53" t="s">
        <v>983</v>
      </c>
      <c r="H53">
        <v>2443022373</v>
      </c>
      <c r="I53" t="s">
        <v>281</v>
      </c>
      <c r="J53" t="s">
        <v>761</v>
      </c>
      <c r="K53">
        <v>43300</v>
      </c>
      <c r="L53" t="str">
        <f>"39.333199"</f>
        <v>39.333199</v>
      </c>
      <c r="M53" t="str">
        <f>"22.102480"</f>
        <v>22.102480</v>
      </c>
      <c r="N53" t="s">
        <v>659</v>
      </c>
      <c r="O53" t="s">
        <v>699</v>
      </c>
      <c r="P53" t="s">
        <v>661</v>
      </c>
      <c r="Q53" t="str">
        <f>"2254010"</f>
        <v>2254010</v>
      </c>
      <c r="R53" t="s">
        <v>120</v>
      </c>
    </row>
    <row r="54" spans="1:18" ht="12.75">
      <c r="A54" s="147">
        <v>6</v>
      </c>
      <c r="B54" s="147" t="s">
        <v>120</v>
      </c>
      <c r="C54" s="147">
        <v>12</v>
      </c>
      <c r="D54" t="s">
        <v>278</v>
      </c>
      <c r="E54" t="s">
        <v>656</v>
      </c>
      <c r="F54" t="str">
        <f>"9220211"</f>
        <v>9220211</v>
      </c>
      <c r="G54" t="s">
        <v>985</v>
      </c>
      <c r="H54">
        <v>2443022450</v>
      </c>
      <c r="I54" t="s">
        <v>286</v>
      </c>
      <c r="J54" t="s">
        <v>763</v>
      </c>
      <c r="K54">
        <v>43300</v>
      </c>
      <c r="L54" t="str">
        <f>"39.337029"</f>
        <v>39.337029</v>
      </c>
      <c r="M54" t="str">
        <f>"22.092405"</f>
        <v>22.092405</v>
      </c>
      <c r="N54" t="s">
        <v>659</v>
      </c>
      <c r="O54" t="s">
        <v>986</v>
      </c>
      <c r="P54" t="s">
        <v>661</v>
      </c>
      <c r="Q54" t="str">
        <f>"2240061"</f>
        <v>2240061</v>
      </c>
      <c r="R54" t="s">
        <v>120</v>
      </c>
    </row>
    <row r="55" spans="1:18" ht="12.75">
      <c r="A55" s="147">
        <v>6</v>
      </c>
      <c r="B55" s="147" t="s">
        <v>120</v>
      </c>
      <c r="C55" s="147">
        <v>12</v>
      </c>
      <c r="D55" t="s">
        <v>278</v>
      </c>
      <c r="E55" t="s">
        <v>656</v>
      </c>
      <c r="F55" t="str">
        <f>"9220359"</f>
        <v>9220359</v>
      </c>
      <c r="G55" t="s">
        <v>987</v>
      </c>
      <c r="H55">
        <v>2443024154</v>
      </c>
      <c r="I55" t="s">
        <v>290</v>
      </c>
      <c r="J55" t="s">
        <v>766</v>
      </c>
      <c r="K55">
        <v>43300</v>
      </c>
      <c r="L55" t="str">
        <f>"39.327769"</f>
        <v>39.327769</v>
      </c>
      <c r="M55" t="str">
        <f>"22.099848"</f>
        <v>22.099848</v>
      </c>
      <c r="N55" t="s">
        <v>659</v>
      </c>
      <c r="O55" t="s">
        <v>693</v>
      </c>
      <c r="P55" t="s">
        <v>661</v>
      </c>
      <c r="Q55" t="str">
        <f>"2241001"</f>
        <v>2241001</v>
      </c>
      <c r="R55" t="s">
        <v>120</v>
      </c>
    </row>
    <row r="56" spans="1:18" ht="12.75">
      <c r="A56" s="147">
        <v>7</v>
      </c>
      <c r="B56" s="147" t="s">
        <v>60</v>
      </c>
      <c r="C56" s="147">
        <v>6</v>
      </c>
      <c r="D56" t="s">
        <v>278</v>
      </c>
      <c r="E56" t="s">
        <v>656</v>
      </c>
      <c r="F56" t="str">
        <f>"9220218"</f>
        <v>9220218</v>
      </c>
      <c r="G56" t="s">
        <v>981</v>
      </c>
      <c r="H56">
        <v>2443081364</v>
      </c>
      <c r="I56" t="s">
        <v>301</v>
      </c>
      <c r="J56" t="s">
        <v>772</v>
      </c>
      <c r="K56">
        <v>43063</v>
      </c>
      <c r="L56" t="str">
        <f>"39.190111"</f>
        <v>39.190111</v>
      </c>
      <c r="M56" t="str">
        <f>"22.092456"</f>
        <v>22.092456</v>
      </c>
      <c r="N56" t="s">
        <v>659</v>
      </c>
      <c r="Q56" t="str">
        <f>"2257010"</f>
        <v>2257010</v>
      </c>
      <c r="R56" t="s">
        <v>60</v>
      </c>
    </row>
    <row r="57" spans="1:18" ht="12.75">
      <c r="A57" s="147">
        <v>7</v>
      </c>
      <c r="B57" s="147" t="s">
        <v>109</v>
      </c>
      <c r="C57" s="147">
        <v>6</v>
      </c>
      <c r="D57" t="s">
        <v>278</v>
      </c>
      <c r="E57" t="s">
        <v>656</v>
      </c>
      <c r="F57" t="str">
        <f>"9220024"</f>
        <v>9220024</v>
      </c>
      <c r="G57" t="s">
        <v>984</v>
      </c>
      <c r="H57">
        <v>2443092245</v>
      </c>
      <c r="I57" t="s">
        <v>307</v>
      </c>
      <c r="J57" t="s">
        <v>903</v>
      </c>
      <c r="K57">
        <v>43300</v>
      </c>
      <c r="L57" t="str">
        <f>"39.335673"</f>
        <v>39.335673</v>
      </c>
      <c r="M57" t="str">
        <f>"22.012872"</f>
        <v>22.012872</v>
      </c>
      <c r="N57" t="s">
        <v>659</v>
      </c>
      <c r="O57" t="s">
        <v>1243</v>
      </c>
      <c r="P57" t="s">
        <v>661</v>
      </c>
      <c r="Q57" t="str">
        <f>"2201033"</f>
        <v>2201033</v>
      </c>
      <c r="R57" t="s">
        <v>32</v>
      </c>
    </row>
    <row r="58" spans="1:18" ht="12.75">
      <c r="A58" s="147">
        <v>7</v>
      </c>
      <c r="B58" s="147" t="s">
        <v>120</v>
      </c>
      <c r="C58" s="147">
        <v>4</v>
      </c>
      <c r="D58" t="s">
        <v>278</v>
      </c>
      <c r="E58" t="s">
        <v>656</v>
      </c>
      <c r="F58" t="str">
        <f>"9220030"</f>
        <v>9220030</v>
      </c>
      <c r="G58" t="s">
        <v>982</v>
      </c>
      <c r="H58">
        <v>2443051358</v>
      </c>
      <c r="I58" t="s">
        <v>312</v>
      </c>
      <c r="J58" t="s">
        <v>775</v>
      </c>
      <c r="K58">
        <v>43300</v>
      </c>
      <c r="L58" t="str">
        <f>"39.207398"</f>
        <v>39.207398</v>
      </c>
      <c r="M58" t="str">
        <f>"22.042552"</f>
        <v>22.042552</v>
      </c>
      <c r="N58" t="s">
        <v>659</v>
      </c>
      <c r="O58" t="s">
        <v>667</v>
      </c>
      <c r="P58" t="s">
        <v>661</v>
      </c>
      <c r="Q58" t="str">
        <f>"2213010"</f>
        <v>2213010</v>
      </c>
      <c r="R58" t="s">
        <v>120</v>
      </c>
    </row>
    <row r="59" spans="1:18" ht="12.75">
      <c r="A59" s="147">
        <v>6</v>
      </c>
      <c r="B59" s="147" t="s">
        <v>60</v>
      </c>
      <c r="C59" s="147">
        <v>4</v>
      </c>
      <c r="D59" t="s">
        <v>278</v>
      </c>
      <c r="E59" t="s">
        <v>656</v>
      </c>
      <c r="F59" t="str">
        <f>"9220240"</f>
        <v>9220240</v>
      </c>
      <c r="G59" t="s">
        <v>989</v>
      </c>
      <c r="H59">
        <v>2443096318</v>
      </c>
      <c r="I59" t="s">
        <v>317</v>
      </c>
      <c r="J59" t="s">
        <v>769</v>
      </c>
      <c r="K59">
        <v>43300</v>
      </c>
      <c r="L59" t="str">
        <f>"39.371113"</f>
        <v>39.371113</v>
      </c>
      <c r="M59" t="str">
        <f>"22.141135"</f>
        <v>22.141135</v>
      </c>
      <c r="N59" t="s">
        <v>659</v>
      </c>
      <c r="O59" t="s">
        <v>990</v>
      </c>
      <c r="P59" t="s">
        <v>661</v>
      </c>
      <c r="Q59" t="str">
        <f>"2214010"</f>
        <v>2214010</v>
      </c>
      <c r="R59" t="s">
        <v>60</v>
      </c>
    </row>
    <row r="60" spans="1:18" ht="12.75">
      <c r="A60" s="147">
        <v>7</v>
      </c>
      <c r="B60" s="147" t="s">
        <v>60</v>
      </c>
      <c r="C60" s="147">
        <v>6</v>
      </c>
      <c r="D60" t="s">
        <v>278</v>
      </c>
      <c r="E60" t="s">
        <v>656</v>
      </c>
      <c r="F60" t="str">
        <f>"9220242"</f>
        <v>9220242</v>
      </c>
      <c r="G60" t="s">
        <v>991</v>
      </c>
      <c r="H60">
        <v>2443031234</v>
      </c>
      <c r="I60" t="s">
        <v>322</v>
      </c>
      <c r="J60" t="s">
        <v>782</v>
      </c>
      <c r="K60">
        <v>43063</v>
      </c>
      <c r="L60" t="str">
        <f>"39.184282"</f>
        <v>39.184282</v>
      </c>
      <c r="M60" t="str">
        <f>"22.129590"</f>
        <v>22.129590</v>
      </c>
      <c r="N60" t="s">
        <v>659</v>
      </c>
      <c r="O60" t="s">
        <v>718</v>
      </c>
      <c r="P60" t="s">
        <v>719</v>
      </c>
      <c r="Q60" t="str">
        <f>"2207010"</f>
        <v>2207010</v>
      </c>
      <c r="R60" t="s">
        <v>60</v>
      </c>
    </row>
    <row r="61" spans="1:18" ht="12.75">
      <c r="A61" s="147">
        <v>6</v>
      </c>
      <c r="B61" s="147" t="s">
        <v>120</v>
      </c>
      <c r="C61" s="147">
        <v>5</v>
      </c>
      <c r="D61" t="s">
        <v>278</v>
      </c>
      <c r="E61" t="s">
        <v>656</v>
      </c>
      <c r="F61" t="str">
        <f>"9220248"</f>
        <v>9220248</v>
      </c>
      <c r="G61" t="s">
        <v>758</v>
      </c>
      <c r="H61">
        <v>2443041235</v>
      </c>
      <c r="I61" t="s">
        <v>333</v>
      </c>
      <c r="J61" t="s">
        <v>759</v>
      </c>
      <c r="K61">
        <v>43300</v>
      </c>
      <c r="L61" t="str">
        <f>"39.393831"</f>
        <v>39.393831</v>
      </c>
      <c r="M61" t="str">
        <f>"22.074847"</f>
        <v>22.074847</v>
      </c>
      <c r="N61" t="s">
        <v>659</v>
      </c>
      <c r="O61" t="s">
        <v>712</v>
      </c>
      <c r="P61" t="s">
        <v>661</v>
      </c>
      <c r="Q61" t="str">
        <f>"2204030"</f>
        <v>2204030</v>
      </c>
      <c r="R61" t="s">
        <v>120</v>
      </c>
    </row>
    <row r="62" spans="1:18" ht="13.5" thickBot="1">
      <c r="A62" s="147">
        <v>7</v>
      </c>
      <c r="B62" s="147" t="s">
        <v>1065</v>
      </c>
      <c r="C62" s="147">
        <v>1</v>
      </c>
      <c r="D62" t="s">
        <v>278</v>
      </c>
      <c r="E62" t="s">
        <v>656</v>
      </c>
      <c r="F62" t="str">
        <f>"9220259"</f>
        <v>9220259</v>
      </c>
      <c r="G62" t="s">
        <v>292</v>
      </c>
      <c r="H62">
        <v>2443071236</v>
      </c>
      <c r="I62" t="s">
        <v>295</v>
      </c>
      <c r="J62" t="s">
        <v>779</v>
      </c>
      <c r="K62">
        <v>43068</v>
      </c>
      <c r="L62" t="str">
        <f>"39.062343"</f>
        <v>39.062343</v>
      </c>
      <c r="M62" t="str">
        <f>"21.978838"</f>
        <v>21.978838</v>
      </c>
      <c r="N62" t="s">
        <v>658</v>
      </c>
      <c r="O62" t="s">
        <v>1066</v>
      </c>
      <c r="P62" t="s">
        <v>661</v>
      </c>
      <c r="Q62" t="str">
        <f>"2213010"</f>
        <v>2213010</v>
      </c>
      <c r="R62" t="s">
        <v>120</v>
      </c>
    </row>
    <row r="63" spans="1:17" s="54" customFormat="1" ht="13.5" thickBot="1">
      <c r="A63" s="148" t="s">
        <v>335</v>
      </c>
      <c r="B63" s="149"/>
      <c r="C63" s="149"/>
      <c r="D63" s="149"/>
      <c r="E63" s="149"/>
      <c r="F63" s="150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51"/>
    </row>
    <row r="64" spans="1:14" ht="12.75">
      <c r="A64" s="147">
        <v>4</v>
      </c>
      <c r="B64" s="147" t="s">
        <v>1052</v>
      </c>
      <c r="C64" s="147">
        <v>1</v>
      </c>
      <c r="D64" t="s">
        <v>9</v>
      </c>
      <c r="E64" t="s">
        <v>792</v>
      </c>
      <c r="F64" t="str">
        <f>"9520756"</f>
        <v>9520756</v>
      </c>
      <c r="G64" t="s">
        <v>1096</v>
      </c>
      <c r="H64">
        <v>2445031059</v>
      </c>
      <c r="I64" t="s">
        <v>638</v>
      </c>
      <c r="J64" t="s">
        <v>663</v>
      </c>
      <c r="K64">
        <v>43066</v>
      </c>
      <c r="L64" t="str">
        <f>"39.193264"</f>
        <v>39.193264</v>
      </c>
      <c r="M64" t="str">
        <f>"21.415420"</f>
        <v>21.415420</v>
      </c>
      <c r="N64" t="s">
        <v>658</v>
      </c>
    </row>
    <row r="65" spans="1:18" ht="12.75">
      <c r="A65" s="147">
        <v>4</v>
      </c>
      <c r="B65" s="147" t="s">
        <v>1052</v>
      </c>
      <c r="C65" s="147">
        <v>1</v>
      </c>
      <c r="D65" t="s">
        <v>9</v>
      </c>
      <c r="E65" t="s">
        <v>792</v>
      </c>
      <c r="F65" t="str">
        <f>"9220295"</f>
        <v>9220295</v>
      </c>
      <c r="G65" t="s">
        <v>992</v>
      </c>
      <c r="H65">
        <v>2445031742</v>
      </c>
      <c r="I65" t="s">
        <v>337</v>
      </c>
      <c r="J65" t="s">
        <v>657</v>
      </c>
      <c r="K65">
        <v>43065</v>
      </c>
      <c r="L65" t="str">
        <f>"39.348583"</f>
        <v>39.348583</v>
      </c>
      <c r="M65" t="str">
        <f>"21.459512"</f>
        <v>21.459512</v>
      </c>
      <c r="N65" t="s">
        <v>658</v>
      </c>
      <c r="O65" t="s">
        <v>1248</v>
      </c>
      <c r="P65" t="s">
        <v>795</v>
      </c>
      <c r="Q65" t="str">
        <f>"2240063"</f>
        <v>2240063</v>
      </c>
      <c r="R65" t="s">
        <v>60</v>
      </c>
    </row>
    <row r="66" spans="1:18" ht="12.75">
      <c r="A66" s="147">
        <v>1</v>
      </c>
      <c r="B66" s="147" t="s">
        <v>32</v>
      </c>
      <c r="C66" s="147">
        <v>3</v>
      </c>
      <c r="D66" t="s">
        <v>31</v>
      </c>
      <c r="E66" t="s">
        <v>792</v>
      </c>
      <c r="F66" t="str">
        <f>"9220329"</f>
        <v>9220329</v>
      </c>
      <c r="G66" t="s">
        <v>996</v>
      </c>
      <c r="H66">
        <v>2441020746</v>
      </c>
      <c r="I66" t="s">
        <v>340</v>
      </c>
      <c r="J66" t="s">
        <v>713</v>
      </c>
      <c r="K66">
        <v>43100</v>
      </c>
      <c r="L66" t="str">
        <f>"39.357531"</f>
        <v>39.357531</v>
      </c>
      <c r="M66" t="str">
        <f>"21.926493"</f>
        <v>21.926493</v>
      </c>
      <c r="N66" t="s">
        <v>659</v>
      </c>
      <c r="O66" t="s">
        <v>796</v>
      </c>
      <c r="P66" t="s">
        <v>795</v>
      </c>
      <c r="Q66" t="str">
        <f>"2201031"</f>
        <v>2201031</v>
      </c>
      <c r="R66" t="s">
        <v>32</v>
      </c>
    </row>
    <row r="67" spans="1:18" ht="12.75">
      <c r="A67" s="147">
        <v>1</v>
      </c>
      <c r="B67" s="147" t="s">
        <v>32</v>
      </c>
      <c r="C67" s="147">
        <v>1</v>
      </c>
      <c r="D67" t="s">
        <v>31</v>
      </c>
      <c r="E67" t="s">
        <v>792</v>
      </c>
      <c r="F67" t="str">
        <f>"9220330"</f>
        <v>9220330</v>
      </c>
      <c r="G67" t="s">
        <v>1015</v>
      </c>
      <c r="H67">
        <v>2441028078</v>
      </c>
      <c r="I67" t="s">
        <v>343</v>
      </c>
      <c r="J67" t="s">
        <v>832</v>
      </c>
      <c r="K67">
        <v>43100</v>
      </c>
      <c r="L67" t="str">
        <f>"39.375801"</f>
        <v>39.375801</v>
      </c>
      <c r="M67" t="str">
        <f>"21.930574"</f>
        <v>21.930574</v>
      </c>
      <c r="N67" t="s">
        <v>659</v>
      </c>
      <c r="O67" t="s">
        <v>833</v>
      </c>
      <c r="P67" t="s">
        <v>795</v>
      </c>
      <c r="Q67" t="str">
        <f>"2201033"</f>
        <v>2201033</v>
      </c>
      <c r="R67" t="s">
        <v>32</v>
      </c>
    </row>
    <row r="68" spans="1:18" ht="12.75">
      <c r="A68" s="147">
        <v>1</v>
      </c>
      <c r="B68" s="147" t="s">
        <v>32</v>
      </c>
      <c r="C68" s="147">
        <v>3</v>
      </c>
      <c r="D68" t="s">
        <v>31</v>
      </c>
      <c r="E68" t="s">
        <v>792</v>
      </c>
      <c r="F68" t="str">
        <f>"9220334"</f>
        <v>9220334</v>
      </c>
      <c r="G68" t="s">
        <v>1009</v>
      </c>
      <c r="H68">
        <v>2441076277</v>
      </c>
      <c r="I68" t="s">
        <v>348</v>
      </c>
      <c r="J68" t="s">
        <v>822</v>
      </c>
      <c r="K68">
        <v>43100</v>
      </c>
      <c r="L68" t="str">
        <f>"39.363054"</f>
        <v>39.363054</v>
      </c>
      <c r="M68" t="str">
        <f>"21.915651"</f>
        <v>21.915651</v>
      </c>
      <c r="N68" t="s">
        <v>659</v>
      </c>
      <c r="O68" t="s">
        <v>823</v>
      </c>
      <c r="P68" t="s">
        <v>795</v>
      </c>
      <c r="Q68" t="str">
        <f>"2201038"</f>
        <v>2201038</v>
      </c>
      <c r="R68" t="s">
        <v>32</v>
      </c>
    </row>
    <row r="69" spans="1:18" ht="12.75">
      <c r="A69" s="147">
        <v>1</v>
      </c>
      <c r="B69" s="147" t="s">
        <v>32</v>
      </c>
      <c r="C69" s="147">
        <v>3</v>
      </c>
      <c r="D69" t="s">
        <v>31</v>
      </c>
      <c r="E69" t="s">
        <v>792</v>
      </c>
      <c r="F69" t="str">
        <f>"9220336"</f>
        <v>9220336</v>
      </c>
      <c r="G69" t="s">
        <v>1006</v>
      </c>
      <c r="H69">
        <v>2441026719</v>
      </c>
      <c r="I69" t="s">
        <v>352</v>
      </c>
      <c r="J69" t="s">
        <v>813</v>
      </c>
      <c r="K69">
        <v>43100</v>
      </c>
      <c r="L69" t="str">
        <f>"39.365974"</f>
        <v>39.365974</v>
      </c>
      <c r="M69" t="str">
        <f>"21.926365"</f>
        <v>21.926365</v>
      </c>
      <c r="N69" t="s">
        <v>659</v>
      </c>
      <c r="O69" t="s">
        <v>814</v>
      </c>
      <c r="P69" t="s">
        <v>795</v>
      </c>
      <c r="Q69" t="str">
        <f>"2201038"</f>
        <v>2201038</v>
      </c>
      <c r="R69" t="s">
        <v>32</v>
      </c>
    </row>
    <row r="70" spans="1:18" ht="12.75">
      <c r="A70" s="147">
        <v>1</v>
      </c>
      <c r="B70" s="147" t="s">
        <v>32</v>
      </c>
      <c r="C70" s="147">
        <v>2</v>
      </c>
      <c r="D70" t="s">
        <v>31</v>
      </c>
      <c r="E70" t="s">
        <v>792</v>
      </c>
      <c r="F70" t="str">
        <f>"9220272"</f>
        <v>9220272</v>
      </c>
      <c r="G70" t="s">
        <v>841</v>
      </c>
      <c r="H70">
        <v>2441041660</v>
      </c>
      <c r="I70" t="s">
        <v>367</v>
      </c>
      <c r="J70" t="s">
        <v>673</v>
      </c>
      <c r="K70">
        <v>43100</v>
      </c>
      <c r="L70" t="str">
        <f>"39.363198"</f>
        <v>39.363198</v>
      </c>
      <c r="M70" t="str">
        <f>"21.915024"</f>
        <v>21.915024</v>
      </c>
      <c r="N70" t="s">
        <v>659</v>
      </c>
      <c r="O70" t="s">
        <v>842</v>
      </c>
      <c r="P70" t="s">
        <v>795</v>
      </c>
      <c r="Q70" t="str">
        <f>"2201038"</f>
        <v>2201038</v>
      </c>
      <c r="R70" t="s">
        <v>32</v>
      </c>
    </row>
    <row r="71" spans="1:18" ht="12.75">
      <c r="A71" s="147">
        <v>1</v>
      </c>
      <c r="B71" s="147" t="s">
        <v>32</v>
      </c>
      <c r="C71" s="147">
        <v>2</v>
      </c>
      <c r="D71" t="s">
        <v>31</v>
      </c>
      <c r="E71" t="s">
        <v>792</v>
      </c>
      <c r="F71" t="str">
        <f>"9220368"</f>
        <v>9220368</v>
      </c>
      <c r="G71" t="s">
        <v>1012</v>
      </c>
      <c r="H71">
        <v>2441023030</v>
      </c>
      <c r="I71" t="s">
        <v>381</v>
      </c>
      <c r="J71" t="s">
        <v>1014</v>
      </c>
      <c r="K71">
        <v>43100</v>
      </c>
      <c r="L71" t="str">
        <f>"39.369879"</f>
        <v>39.369879</v>
      </c>
      <c r="M71" t="str">
        <f>"21.913697"</f>
        <v>21.913697</v>
      </c>
      <c r="N71" t="s">
        <v>659</v>
      </c>
      <c r="O71" t="s">
        <v>1252</v>
      </c>
      <c r="P71" t="s">
        <v>795</v>
      </c>
      <c r="Q71" t="str">
        <f>"2201033"</f>
        <v>2201033</v>
      </c>
      <c r="R71" t="s">
        <v>32</v>
      </c>
    </row>
    <row r="72" spans="1:18" ht="12.75">
      <c r="A72" s="147">
        <v>1</v>
      </c>
      <c r="B72" s="147" t="s">
        <v>32</v>
      </c>
      <c r="C72" s="147">
        <v>1</v>
      </c>
      <c r="D72" t="s">
        <v>31</v>
      </c>
      <c r="E72" t="s">
        <v>792</v>
      </c>
      <c r="F72" t="str">
        <f>"9220379"</f>
        <v>9220379</v>
      </c>
      <c r="G72" t="s">
        <v>382</v>
      </c>
      <c r="H72">
        <v>2441075274</v>
      </c>
      <c r="I72" t="s">
        <v>384</v>
      </c>
      <c r="J72" t="s">
        <v>1233</v>
      </c>
      <c r="K72">
        <v>43100</v>
      </c>
      <c r="L72" t="str">
        <f>"39.349904"</f>
        <v>39.349904</v>
      </c>
      <c r="M72" t="str">
        <f>"21.912173"</f>
        <v>21.912173</v>
      </c>
      <c r="N72" t="s">
        <v>659</v>
      </c>
      <c r="Q72" t="str">
        <f>"2251030"</f>
        <v>2251030</v>
      </c>
      <c r="R72" t="s">
        <v>32</v>
      </c>
    </row>
    <row r="73" spans="1:18" ht="12.75">
      <c r="A73" s="147">
        <v>1</v>
      </c>
      <c r="B73" s="147" t="s">
        <v>32</v>
      </c>
      <c r="C73" s="147">
        <v>1</v>
      </c>
      <c r="D73" t="s">
        <v>31</v>
      </c>
      <c r="E73" t="s">
        <v>792</v>
      </c>
      <c r="F73" t="str">
        <f>"9220380"</f>
        <v>9220380</v>
      </c>
      <c r="G73" t="s">
        <v>999</v>
      </c>
      <c r="H73">
        <v>2441020892</v>
      </c>
      <c r="I73" t="s">
        <v>388</v>
      </c>
      <c r="J73" t="s">
        <v>800</v>
      </c>
      <c r="K73">
        <v>43100</v>
      </c>
      <c r="L73" t="str">
        <f>"39.354475"</f>
        <v>39.354475</v>
      </c>
      <c r="M73" t="str">
        <f>"21.918257"</f>
        <v>21.918257</v>
      </c>
      <c r="N73" t="s">
        <v>659</v>
      </c>
      <c r="O73" t="s">
        <v>808</v>
      </c>
      <c r="P73" t="s">
        <v>795</v>
      </c>
      <c r="Q73" t="str">
        <f>"2251030"</f>
        <v>2251030</v>
      </c>
      <c r="R73" t="s">
        <v>32</v>
      </c>
    </row>
    <row r="74" spans="1:18" ht="12.75">
      <c r="A74" s="147">
        <v>1</v>
      </c>
      <c r="B74" s="147" t="s">
        <v>32</v>
      </c>
      <c r="C74" s="147">
        <v>2</v>
      </c>
      <c r="D74" t="s">
        <v>31</v>
      </c>
      <c r="E74" t="s">
        <v>792</v>
      </c>
      <c r="F74" t="str">
        <f>"9220381"</f>
        <v>9220381</v>
      </c>
      <c r="G74" t="s">
        <v>390</v>
      </c>
      <c r="H74">
        <v>2441042035</v>
      </c>
      <c r="I74" t="s">
        <v>392</v>
      </c>
      <c r="J74" t="s">
        <v>826</v>
      </c>
      <c r="K74">
        <v>43100</v>
      </c>
      <c r="L74" t="str">
        <f>"39.366115"</f>
        <v>39.366115</v>
      </c>
      <c r="M74" t="str">
        <f>"21.932968"</f>
        <v>21.932968</v>
      </c>
      <c r="N74" t="s">
        <v>659</v>
      </c>
      <c r="O74" t="s">
        <v>827</v>
      </c>
      <c r="P74" t="s">
        <v>795</v>
      </c>
      <c r="Q74" t="str">
        <f>"2251010"</f>
        <v>2251010</v>
      </c>
      <c r="R74" t="s">
        <v>32</v>
      </c>
    </row>
    <row r="75" spans="1:18" ht="12.75">
      <c r="A75" s="147">
        <v>1</v>
      </c>
      <c r="B75" s="147" t="s">
        <v>32</v>
      </c>
      <c r="C75" s="147">
        <v>3</v>
      </c>
      <c r="D75" t="s">
        <v>31</v>
      </c>
      <c r="E75" t="s">
        <v>792</v>
      </c>
      <c r="F75" t="str">
        <f>"9220065"</f>
        <v>9220065</v>
      </c>
      <c r="G75" t="s">
        <v>394</v>
      </c>
      <c r="H75">
        <v>2441040975</v>
      </c>
      <c r="I75" t="s">
        <v>395</v>
      </c>
      <c r="J75" t="s">
        <v>811</v>
      </c>
      <c r="K75">
        <v>43100</v>
      </c>
      <c r="L75" t="str">
        <f>"39.370410"</f>
        <v>39.370410</v>
      </c>
      <c r="M75" t="str">
        <f>"21.923235"</f>
        <v>21.923235</v>
      </c>
      <c r="N75" t="s">
        <v>659</v>
      </c>
      <c r="O75" t="s">
        <v>812</v>
      </c>
      <c r="P75" t="s">
        <v>795</v>
      </c>
      <c r="Q75" t="str">
        <f>"2201038"</f>
        <v>2201038</v>
      </c>
      <c r="R75" t="s">
        <v>32</v>
      </c>
    </row>
    <row r="76" spans="1:18" ht="12.75">
      <c r="A76" s="147">
        <v>2</v>
      </c>
      <c r="B76" s="147" t="s">
        <v>109</v>
      </c>
      <c r="C76" s="147">
        <v>2</v>
      </c>
      <c r="D76" t="s">
        <v>31</v>
      </c>
      <c r="E76" t="s">
        <v>792</v>
      </c>
      <c r="F76" t="str">
        <f>"9220383"</f>
        <v>9220383</v>
      </c>
      <c r="G76" t="s">
        <v>1002</v>
      </c>
      <c r="H76">
        <v>2441055845</v>
      </c>
      <c r="I76" t="s">
        <v>398</v>
      </c>
      <c r="J76" t="s">
        <v>666</v>
      </c>
      <c r="K76">
        <v>43100</v>
      </c>
      <c r="L76" t="str">
        <f>"39.339002"</f>
        <v>39.339002</v>
      </c>
      <c r="M76" t="str">
        <f>"21.840209"</f>
        <v>21.840209</v>
      </c>
      <c r="N76" t="s">
        <v>659</v>
      </c>
      <c r="O76" t="s">
        <v>1098</v>
      </c>
      <c r="P76" t="s">
        <v>795</v>
      </c>
      <c r="Q76" t="str">
        <f>"2210012"</f>
        <v>2210012</v>
      </c>
      <c r="R76" t="s">
        <v>109</v>
      </c>
    </row>
    <row r="77" spans="1:18" ht="12.75">
      <c r="A77" s="147">
        <v>1</v>
      </c>
      <c r="B77" s="147" t="s">
        <v>32</v>
      </c>
      <c r="C77" s="147">
        <v>2</v>
      </c>
      <c r="D77" t="s">
        <v>31</v>
      </c>
      <c r="E77" t="s">
        <v>792</v>
      </c>
      <c r="F77" t="str">
        <f>"9220398"</f>
        <v>9220398</v>
      </c>
      <c r="G77" t="s">
        <v>998</v>
      </c>
      <c r="H77">
        <v>2441079740</v>
      </c>
      <c r="I77" t="s">
        <v>400</v>
      </c>
      <c r="J77" t="s">
        <v>797</v>
      </c>
      <c r="K77">
        <v>43100</v>
      </c>
      <c r="L77" t="str">
        <f>"39.354247"</f>
        <v>39.354247</v>
      </c>
      <c r="M77" t="str">
        <f>"21.929887"</f>
        <v>21.929887</v>
      </c>
      <c r="N77" t="s">
        <v>659</v>
      </c>
      <c r="O77" t="s">
        <v>1242</v>
      </c>
      <c r="P77" t="s">
        <v>795</v>
      </c>
      <c r="Q77" t="str">
        <f>"2201031"</f>
        <v>2201031</v>
      </c>
      <c r="R77" t="s">
        <v>32</v>
      </c>
    </row>
    <row r="78" spans="1:18" ht="12.75">
      <c r="A78" s="147">
        <v>1</v>
      </c>
      <c r="B78" s="147" t="s">
        <v>32</v>
      </c>
      <c r="C78" s="147">
        <v>2</v>
      </c>
      <c r="D78" t="s">
        <v>31</v>
      </c>
      <c r="E78" t="s">
        <v>792</v>
      </c>
      <c r="F78" t="str">
        <f>"9520697"</f>
        <v>9520697</v>
      </c>
      <c r="G78" t="s">
        <v>1000</v>
      </c>
      <c r="H78">
        <v>2441075134</v>
      </c>
      <c r="I78" t="s">
        <v>402</v>
      </c>
      <c r="J78" t="s">
        <v>1234</v>
      </c>
      <c r="K78">
        <v>43100</v>
      </c>
      <c r="L78" t="str">
        <f>"39.375155"</f>
        <v>39.375155</v>
      </c>
      <c r="M78" t="str">
        <f>"21.930467"</f>
        <v>21.930467</v>
      </c>
      <c r="N78" t="s">
        <v>659</v>
      </c>
      <c r="O78" t="s">
        <v>804</v>
      </c>
      <c r="P78" t="s">
        <v>795</v>
      </c>
      <c r="Q78" t="str">
        <f>"2201034"</f>
        <v>2201034</v>
      </c>
      <c r="R78" t="s">
        <v>32</v>
      </c>
    </row>
    <row r="79" spans="1:18" ht="12.75">
      <c r="A79" s="147">
        <v>1</v>
      </c>
      <c r="B79" s="147" t="s">
        <v>32</v>
      </c>
      <c r="C79" s="147">
        <v>2</v>
      </c>
      <c r="D79" t="s">
        <v>31</v>
      </c>
      <c r="E79" t="s">
        <v>792</v>
      </c>
      <c r="F79" t="str">
        <f>"9521134"</f>
        <v>9521134</v>
      </c>
      <c r="G79" t="s">
        <v>403</v>
      </c>
      <c r="H79">
        <v>2441026719</v>
      </c>
      <c r="I79" t="s">
        <v>404</v>
      </c>
      <c r="J79" t="s">
        <v>815</v>
      </c>
      <c r="K79">
        <v>43100</v>
      </c>
      <c r="L79" t="str">
        <f>"39.365798"</f>
        <v>39.365798</v>
      </c>
      <c r="M79" t="str">
        <f>"21.926518"</f>
        <v>21.926518</v>
      </c>
      <c r="N79" t="s">
        <v>659</v>
      </c>
      <c r="O79" t="s">
        <v>1264</v>
      </c>
      <c r="P79" t="s">
        <v>795</v>
      </c>
      <c r="Q79" t="str">
        <f>"2201038"</f>
        <v>2201038</v>
      </c>
      <c r="R79" t="s">
        <v>32</v>
      </c>
    </row>
    <row r="80" spans="1:18" ht="12.75">
      <c r="A80" s="147">
        <v>1</v>
      </c>
      <c r="B80" s="147" t="s">
        <v>32</v>
      </c>
      <c r="C80" s="147">
        <v>1</v>
      </c>
      <c r="D80" t="s">
        <v>31</v>
      </c>
      <c r="E80" t="s">
        <v>792</v>
      </c>
      <c r="F80" t="str">
        <f>"9521136"</f>
        <v>9521136</v>
      </c>
      <c r="G80" t="s">
        <v>405</v>
      </c>
      <c r="H80">
        <v>2441028369</v>
      </c>
      <c r="I80" t="s">
        <v>408</v>
      </c>
      <c r="J80" t="s">
        <v>843</v>
      </c>
      <c r="K80">
        <v>43131</v>
      </c>
      <c r="L80" t="str">
        <f>"39.371890"</f>
        <v>39.371890</v>
      </c>
      <c r="M80" t="str">
        <f>"21.930235"</f>
        <v>21.930235</v>
      </c>
      <c r="N80" t="s">
        <v>659</v>
      </c>
      <c r="O80" t="s">
        <v>904</v>
      </c>
      <c r="P80" t="s">
        <v>795</v>
      </c>
      <c r="Q80" t="str">
        <f>"2251010"</f>
        <v>2251010</v>
      </c>
      <c r="R80" t="s">
        <v>32</v>
      </c>
    </row>
    <row r="81" spans="1:18" ht="12.75">
      <c r="A81" s="147">
        <v>1</v>
      </c>
      <c r="B81" s="147" t="s">
        <v>32</v>
      </c>
      <c r="C81" s="147">
        <v>1</v>
      </c>
      <c r="D81" t="s">
        <v>31</v>
      </c>
      <c r="E81" t="s">
        <v>792</v>
      </c>
      <c r="F81" t="str">
        <f>"9521370"</f>
        <v>9521370</v>
      </c>
      <c r="G81" t="s">
        <v>1020</v>
      </c>
      <c r="H81">
        <v>2441080370</v>
      </c>
      <c r="I81" t="s">
        <v>412</v>
      </c>
      <c r="J81" t="s">
        <v>846</v>
      </c>
      <c r="K81">
        <v>43100</v>
      </c>
      <c r="L81" t="str">
        <f>"39.347786"</f>
        <v>39.347786</v>
      </c>
      <c r="M81" t="str">
        <f>"21.925500"</f>
        <v>21.925500</v>
      </c>
      <c r="N81" t="s">
        <v>659</v>
      </c>
      <c r="Q81" t="str">
        <f>"2201031"</f>
        <v>2201031</v>
      </c>
      <c r="R81" t="s">
        <v>32</v>
      </c>
    </row>
    <row r="82" spans="1:18" ht="12.75">
      <c r="A82" s="147">
        <v>1</v>
      </c>
      <c r="B82" s="147" t="s">
        <v>32</v>
      </c>
      <c r="C82" s="147">
        <v>2</v>
      </c>
      <c r="D82" t="s">
        <v>31</v>
      </c>
      <c r="E82" t="s">
        <v>792</v>
      </c>
      <c r="F82" t="str">
        <f>"9220352"</f>
        <v>9220352</v>
      </c>
      <c r="G82" t="s">
        <v>414</v>
      </c>
      <c r="H82">
        <v>2441072020</v>
      </c>
      <c r="I82" t="s">
        <v>415</v>
      </c>
      <c r="J82" t="s">
        <v>1067</v>
      </c>
      <c r="K82">
        <v>43100</v>
      </c>
      <c r="L82" t="str">
        <f>"39.373744"</f>
        <v>39.373744</v>
      </c>
      <c r="M82" t="str">
        <f>"21.916304"</f>
        <v>21.916304</v>
      </c>
      <c r="N82" t="s">
        <v>659</v>
      </c>
      <c r="O82" t="s">
        <v>835</v>
      </c>
      <c r="P82" t="s">
        <v>795</v>
      </c>
      <c r="Q82" t="str">
        <f>"2251020"</f>
        <v>2251020</v>
      </c>
      <c r="R82" t="s">
        <v>32</v>
      </c>
    </row>
    <row r="83" spans="1:18" ht="12.75">
      <c r="A83" s="147">
        <v>1</v>
      </c>
      <c r="B83" s="147" t="s">
        <v>32</v>
      </c>
      <c r="C83" s="147">
        <v>2</v>
      </c>
      <c r="D83" t="s">
        <v>31</v>
      </c>
      <c r="E83" t="s">
        <v>792</v>
      </c>
      <c r="F83" t="str">
        <f>"9220271"</f>
        <v>9220271</v>
      </c>
      <c r="G83" t="s">
        <v>1005</v>
      </c>
      <c r="H83">
        <v>2441029982</v>
      </c>
      <c r="I83" t="s">
        <v>422</v>
      </c>
      <c r="J83" t="s">
        <v>717</v>
      </c>
      <c r="K83">
        <v>43100</v>
      </c>
      <c r="L83" t="str">
        <f>"39.359191"</f>
        <v>39.359191</v>
      </c>
      <c r="M83" t="str">
        <f>"21.921803"</f>
        <v>21.921803</v>
      </c>
      <c r="N83" t="s">
        <v>659</v>
      </c>
      <c r="O83" t="s">
        <v>1247</v>
      </c>
      <c r="P83" t="s">
        <v>795</v>
      </c>
      <c r="Q83" t="str">
        <f>"2201038"</f>
        <v>2201038</v>
      </c>
      <c r="R83" t="s">
        <v>32</v>
      </c>
    </row>
    <row r="84" spans="1:18" ht="12.75">
      <c r="A84" s="147">
        <v>1</v>
      </c>
      <c r="B84" s="147" t="s">
        <v>32</v>
      </c>
      <c r="C84" s="147">
        <v>3</v>
      </c>
      <c r="D84" t="s">
        <v>31</v>
      </c>
      <c r="E84" t="s">
        <v>792</v>
      </c>
      <c r="F84" t="str">
        <f>"9220274"</f>
        <v>9220274</v>
      </c>
      <c r="G84" t="s">
        <v>994</v>
      </c>
      <c r="H84">
        <v>2441021453</v>
      </c>
      <c r="I84" t="s">
        <v>426</v>
      </c>
      <c r="J84" t="s">
        <v>793</v>
      </c>
      <c r="K84">
        <v>43100</v>
      </c>
      <c r="L84" t="str">
        <f>"39.356001"</f>
        <v>39.356001</v>
      </c>
      <c r="M84" t="str">
        <f>"21.911432"</f>
        <v>21.911432</v>
      </c>
      <c r="N84" t="s">
        <v>659</v>
      </c>
      <c r="O84" t="s">
        <v>877</v>
      </c>
      <c r="P84" t="s">
        <v>795</v>
      </c>
      <c r="Q84" t="str">
        <f>"2251030"</f>
        <v>2251030</v>
      </c>
      <c r="R84" t="s">
        <v>32</v>
      </c>
    </row>
    <row r="85" spans="1:18" ht="12.75">
      <c r="A85" s="147">
        <v>1</v>
      </c>
      <c r="B85" s="147" t="s">
        <v>32</v>
      </c>
      <c r="C85" s="147">
        <v>2</v>
      </c>
      <c r="D85" t="s">
        <v>31</v>
      </c>
      <c r="E85" t="s">
        <v>792</v>
      </c>
      <c r="F85" t="str">
        <f>"9220203"</f>
        <v>9220203</v>
      </c>
      <c r="G85" t="s">
        <v>828</v>
      </c>
      <c r="H85">
        <v>2441029854</v>
      </c>
      <c r="I85" t="s">
        <v>429</v>
      </c>
      <c r="J85" t="s">
        <v>700</v>
      </c>
      <c r="K85">
        <v>43132</v>
      </c>
      <c r="L85" t="str">
        <f>"39.368064"</f>
        <v>39.368064</v>
      </c>
      <c r="M85" t="str">
        <f>"21.906069"</f>
        <v>21.906069</v>
      </c>
      <c r="N85" t="s">
        <v>659</v>
      </c>
      <c r="O85" t="s">
        <v>1011</v>
      </c>
      <c r="P85" t="s">
        <v>795</v>
      </c>
      <c r="Q85" t="str">
        <f>"2250080"</f>
        <v>2250080</v>
      </c>
      <c r="R85" t="s">
        <v>32</v>
      </c>
    </row>
    <row r="86" spans="1:18" ht="12.75">
      <c r="A86" s="147">
        <v>1</v>
      </c>
      <c r="B86" s="147" t="s">
        <v>32</v>
      </c>
      <c r="C86" s="147">
        <v>2</v>
      </c>
      <c r="D86" t="s">
        <v>31</v>
      </c>
      <c r="E86" t="s">
        <v>792</v>
      </c>
      <c r="F86" t="str">
        <f>"9220207"</f>
        <v>9220207</v>
      </c>
      <c r="G86" t="s">
        <v>1010</v>
      </c>
      <c r="H86">
        <v>2441041878</v>
      </c>
      <c r="I86" t="s">
        <v>433</v>
      </c>
      <c r="J86" t="s">
        <v>824</v>
      </c>
      <c r="K86">
        <v>43100</v>
      </c>
      <c r="L86" t="str">
        <f>"39.371717"</f>
        <v>39.371717</v>
      </c>
      <c r="M86" t="str">
        <f>"21.929986"</f>
        <v>21.929986</v>
      </c>
      <c r="N86" t="s">
        <v>659</v>
      </c>
      <c r="O86" t="s">
        <v>825</v>
      </c>
      <c r="P86" t="s">
        <v>795</v>
      </c>
      <c r="Q86" t="str">
        <f>"2251010"</f>
        <v>2251010</v>
      </c>
      <c r="R86" t="s">
        <v>32</v>
      </c>
    </row>
    <row r="87" spans="1:18" ht="12.75">
      <c r="A87" s="147">
        <v>1</v>
      </c>
      <c r="B87" s="147" t="s">
        <v>32</v>
      </c>
      <c r="C87" s="147">
        <v>3</v>
      </c>
      <c r="D87" t="s">
        <v>31</v>
      </c>
      <c r="E87" t="s">
        <v>792</v>
      </c>
      <c r="F87" t="str">
        <f>"9220288"</f>
        <v>9220288</v>
      </c>
      <c r="G87" t="s">
        <v>1004</v>
      </c>
      <c r="H87">
        <v>2441041139</v>
      </c>
      <c r="I87" t="s">
        <v>437</v>
      </c>
      <c r="J87" t="s">
        <v>806</v>
      </c>
      <c r="K87">
        <v>43132</v>
      </c>
      <c r="L87" t="str">
        <f>"39.359428"</f>
        <v>39.359428</v>
      </c>
      <c r="M87" t="str">
        <f>"21.935208"</f>
        <v>21.935208</v>
      </c>
      <c r="N87" t="s">
        <v>659</v>
      </c>
      <c r="Q87" t="str">
        <f>"2201031"</f>
        <v>2201031</v>
      </c>
      <c r="R87" t="s">
        <v>32</v>
      </c>
    </row>
    <row r="88" spans="1:18" ht="12.75">
      <c r="A88" s="147">
        <v>1</v>
      </c>
      <c r="B88" s="147" t="s">
        <v>32</v>
      </c>
      <c r="C88" s="147">
        <v>1</v>
      </c>
      <c r="D88" t="s">
        <v>31</v>
      </c>
      <c r="E88" t="s">
        <v>792</v>
      </c>
      <c r="F88" t="str">
        <f>"9220378"</f>
        <v>9220378</v>
      </c>
      <c r="G88" t="s">
        <v>438</v>
      </c>
      <c r="H88">
        <v>2441041772</v>
      </c>
      <c r="I88" t="s">
        <v>439</v>
      </c>
      <c r="J88" t="s">
        <v>668</v>
      </c>
      <c r="K88">
        <v>43100</v>
      </c>
      <c r="L88" t="str">
        <f>"39.359537"</f>
        <v>39.359537</v>
      </c>
      <c r="M88" t="str">
        <f>"21.912605"</f>
        <v>21.912605</v>
      </c>
      <c r="N88" t="s">
        <v>659</v>
      </c>
      <c r="O88" t="s">
        <v>802</v>
      </c>
      <c r="P88" t="s">
        <v>795</v>
      </c>
      <c r="Q88" t="str">
        <f>"2201030"</f>
        <v>2201030</v>
      </c>
      <c r="R88" t="s">
        <v>32</v>
      </c>
    </row>
    <row r="89" spans="1:18" ht="12.75">
      <c r="A89" s="147">
        <v>2</v>
      </c>
      <c r="B89" s="147" t="s">
        <v>109</v>
      </c>
      <c r="C89" s="147">
        <v>1</v>
      </c>
      <c r="D89" t="s">
        <v>31</v>
      </c>
      <c r="E89" t="s">
        <v>792</v>
      </c>
      <c r="F89" t="str">
        <f>"9220214"</f>
        <v>9220214</v>
      </c>
      <c r="G89" t="s">
        <v>1019</v>
      </c>
      <c r="H89">
        <v>2441062176</v>
      </c>
      <c r="I89" t="s">
        <v>464</v>
      </c>
      <c r="J89" t="s">
        <v>859</v>
      </c>
      <c r="K89">
        <v>43100</v>
      </c>
      <c r="L89" t="str">
        <f>"39.369631"</f>
        <v>39.369631</v>
      </c>
      <c r="M89" t="str">
        <f>"22.005787"</f>
        <v>22.005787</v>
      </c>
      <c r="N89" t="s">
        <v>659</v>
      </c>
      <c r="O89" t="s">
        <v>860</v>
      </c>
      <c r="P89" t="s">
        <v>795</v>
      </c>
      <c r="Q89" t="str">
        <f>"2201033"</f>
        <v>2201033</v>
      </c>
      <c r="R89" t="s">
        <v>32</v>
      </c>
    </row>
    <row r="90" spans="1:18" ht="12.75">
      <c r="A90" s="147">
        <v>1</v>
      </c>
      <c r="B90" s="147" t="s">
        <v>109</v>
      </c>
      <c r="C90" s="147">
        <v>2</v>
      </c>
      <c r="D90" t="s">
        <v>31</v>
      </c>
      <c r="E90" t="s">
        <v>792</v>
      </c>
      <c r="F90" t="str">
        <f>"9220071"</f>
        <v>9220071</v>
      </c>
      <c r="G90" t="s">
        <v>1001</v>
      </c>
      <c r="H90">
        <v>2441029126</v>
      </c>
      <c r="I90" t="s">
        <v>468</v>
      </c>
      <c r="J90" t="s">
        <v>706</v>
      </c>
      <c r="K90">
        <v>43100</v>
      </c>
      <c r="L90" t="str">
        <f>"39.403214"</f>
        <v>39.403214</v>
      </c>
      <c r="M90" t="str">
        <f>"21.897846"</f>
        <v>21.897846</v>
      </c>
      <c r="N90" t="s">
        <v>659</v>
      </c>
      <c r="O90" t="s">
        <v>1244</v>
      </c>
      <c r="P90" t="s">
        <v>795</v>
      </c>
      <c r="Q90" t="str">
        <f>"2201050"</f>
        <v>2201050</v>
      </c>
      <c r="R90" t="s">
        <v>32</v>
      </c>
    </row>
    <row r="91" spans="1:18" ht="12.75">
      <c r="A91" s="147">
        <v>2</v>
      </c>
      <c r="B91" s="147" t="s">
        <v>109</v>
      </c>
      <c r="C91" s="147">
        <v>2</v>
      </c>
      <c r="D91" t="s">
        <v>31</v>
      </c>
      <c r="E91" t="s">
        <v>792</v>
      </c>
      <c r="F91" t="str">
        <f>"9220287"</f>
        <v>9220287</v>
      </c>
      <c r="G91" t="s">
        <v>995</v>
      </c>
      <c r="H91">
        <v>2441081555</v>
      </c>
      <c r="I91" t="s">
        <v>472</v>
      </c>
      <c r="J91" t="s">
        <v>850</v>
      </c>
      <c r="K91">
        <v>43100</v>
      </c>
      <c r="L91" t="str">
        <f>"39.280884"</f>
        <v>39.280884</v>
      </c>
      <c r="M91" t="str">
        <f>"21.903550"</f>
        <v>21.903550</v>
      </c>
      <c r="N91" t="s">
        <v>659</v>
      </c>
      <c r="O91" t="s">
        <v>851</v>
      </c>
      <c r="P91" t="s">
        <v>795</v>
      </c>
      <c r="Q91" t="str">
        <f>"2210012"</f>
        <v>2210012</v>
      </c>
      <c r="R91" t="s">
        <v>109</v>
      </c>
    </row>
    <row r="92" spans="1:18" ht="12.75">
      <c r="A92" s="147">
        <v>2</v>
      </c>
      <c r="B92" s="147" t="s">
        <v>109</v>
      </c>
      <c r="C92" s="147">
        <v>1</v>
      </c>
      <c r="D92" t="s">
        <v>31</v>
      </c>
      <c r="E92" t="s">
        <v>792</v>
      </c>
      <c r="F92" t="str">
        <f>"9220021"</f>
        <v>9220021</v>
      </c>
      <c r="G92" t="s">
        <v>997</v>
      </c>
      <c r="H92">
        <v>2441088083</v>
      </c>
      <c r="I92" t="s">
        <v>476</v>
      </c>
      <c r="J92" t="s">
        <v>715</v>
      </c>
      <c r="K92">
        <v>43100</v>
      </c>
      <c r="L92" t="str">
        <f>"39.278165"</f>
        <v>39.278165</v>
      </c>
      <c r="M92" t="str">
        <f>"21.962427"</f>
        <v>21.962427</v>
      </c>
      <c r="N92" t="s">
        <v>659</v>
      </c>
      <c r="O92" t="s">
        <v>854</v>
      </c>
      <c r="P92" t="s">
        <v>795</v>
      </c>
      <c r="Q92" t="str">
        <f>"2201033"</f>
        <v>2201033</v>
      </c>
      <c r="R92" t="s">
        <v>32</v>
      </c>
    </row>
    <row r="93" spans="1:18" ht="12.75">
      <c r="A93" s="147">
        <v>1</v>
      </c>
      <c r="B93" s="147" t="s">
        <v>32</v>
      </c>
      <c r="C93" s="147">
        <v>1</v>
      </c>
      <c r="D93" t="s">
        <v>31</v>
      </c>
      <c r="E93" t="s">
        <v>792</v>
      </c>
      <c r="F93" t="str">
        <f>"9220082"</f>
        <v>9220082</v>
      </c>
      <c r="G93" t="s">
        <v>1007</v>
      </c>
      <c r="H93">
        <v>2441025738</v>
      </c>
      <c r="I93" t="s">
        <v>1099</v>
      </c>
      <c r="J93" t="s">
        <v>817</v>
      </c>
      <c r="K93">
        <v>43100</v>
      </c>
      <c r="L93" t="str">
        <f>"39.392202"</f>
        <v>39.392202</v>
      </c>
      <c r="M93" t="str">
        <f>"21.921591"</f>
        <v>21.921591</v>
      </c>
      <c r="N93" t="s">
        <v>659</v>
      </c>
      <c r="O93" t="s">
        <v>1250</v>
      </c>
      <c r="P93" t="s">
        <v>795</v>
      </c>
      <c r="Q93" t="str">
        <f>"2201050"</f>
        <v>2201050</v>
      </c>
      <c r="R93" t="s">
        <v>32</v>
      </c>
    </row>
    <row r="94" spans="1:18" ht="12.75">
      <c r="A94" s="147">
        <v>2</v>
      </c>
      <c r="B94" s="147" t="s">
        <v>109</v>
      </c>
      <c r="C94" s="147">
        <v>1</v>
      </c>
      <c r="D94" t="s">
        <v>31</v>
      </c>
      <c r="E94" t="s">
        <v>792</v>
      </c>
      <c r="F94" t="str">
        <f>"9220319"</f>
        <v>9220319</v>
      </c>
      <c r="G94" t="s">
        <v>452</v>
      </c>
      <c r="H94">
        <v>2441036309</v>
      </c>
      <c r="I94" t="s">
        <v>453</v>
      </c>
      <c r="J94" t="s">
        <v>676</v>
      </c>
      <c r="K94">
        <v>43100</v>
      </c>
      <c r="L94" t="str">
        <f>"39.323059"</f>
        <v>39.323059</v>
      </c>
      <c r="M94" t="str">
        <f>"21.875754"</f>
        <v>21.875754</v>
      </c>
      <c r="N94" t="s">
        <v>659</v>
      </c>
      <c r="Q94" t="str">
        <f>"2210012"</f>
        <v>2210012</v>
      </c>
      <c r="R94" t="s">
        <v>109</v>
      </c>
    </row>
    <row r="95" spans="1:18" ht="12.75">
      <c r="A95" s="147">
        <v>2</v>
      </c>
      <c r="B95" s="147" t="s">
        <v>109</v>
      </c>
      <c r="C95" s="147">
        <v>1</v>
      </c>
      <c r="D95" t="s">
        <v>31</v>
      </c>
      <c r="E95" t="s">
        <v>792</v>
      </c>
      <c r="F95" t="str">
        <f>"9220088"</f>
        <v>9220088</v>
      </c>
      <c r="G95" t="s">
        <v>1084</v>
      </c>
      <c r="H95">
        <v>2441067644</v>
      </c>
      <c r="I95" t="s">
        <v>483</v>
      </c>
      <c r="J95" t="s">
        <v>1085</v>
      </c>
      <c r="K95">
        <v>43100</v>
      </c>
      <c r="L95" t="str">
        <f>"39.441799"</f>
        <v>39.441799</v>
      </c>
      <c r="M95" t="str">
        <f>"21.968319"</f>
        <v>21.968319</v>
      </c>
      <c r="N95" t="s">
        <v>659</v>
      </c>
      <c r="O95" t="s">
        <v>1086</v>
      </c>
      <c r="P95" t="s">
        <v>795</v>
      </c>
      <c r="Q95" t="str">
        <f>"2211010"</f>
        <v>2211010</v>
      </c>
      <c r="R95" t="s">
        <v>120</v>
      </c>
    </row>
    <row r="96" spans="1:18" ht="12.75">
      <c r="A96" s="147">
        <v>1</v>
      </c>
      <c r="B96" s="147" t="s">
        <v>109</v>
      </c>
      <c r="C96" s="147">
        <v>1</v>
      </c>
      <c r="D96" t="s">
        <v>31</v>
      </c>
      <c r="E96" t="s">
        <v>792</v>
      </c>
      <c r="F96" t="str">
        <f>"9220289"</f>
        <v>9220289</v>
      </c>
      <c r="G96" t="s">
        <v>456</v>
      </c>
      <c r="H96">
        <v>2441025953</v>
      </c>
      <c r="I96" t="s">
        <v>459</v>
      </c>
      <c r="J96" t="s">
        <v>836</v>
      </c>
      <c r="K96">
        <v>43100</v>
      </c>
      <c r="L96" t="str">
        <f>"39.378608"</f>
        <v>39.378608</v>
      </c>
      <c r="M96" t="str">
        <f>"21.865326"</f>
        <v>21.865326</v>
      </c>
      <c r="N96" t="s">
        <v>659</v>
      </c>
      <c r="O96" t="s">
        <v>852</v>
      </c>
      <c r="P96" t="s">
        <v>795</v>
      </c>
      <c r="Q96" t="str">
        <f>"2201033"</f>
        <v>2201033</v>
      </c>
      <c r="R96" t="s">
        <v>32</v>
      </c>
    </row>
    <row r="97" spans="1:18" ht="12.75">
      <c r="A97" s="147">
        <v>2</v>
      </c>
      <c r="B97" s="147" t="s">
        <v>109</v>
      </c>
      <c r="C97" s="147">
        <v>1</v>
      </c>
      <c r="D97" t="s">
        <v>31</v>
      </c>
      <c r="E97" t="s">
        <v>792</v>
      </c>
      <c r="F97" t="str">
        <f>"9220107"</f>
        <v>9220107</v>
      </c>
      <c r="G97" t="s">
        <v>861</v>
      </c>
      <c r="H97">
        <v>2441061106</v>
      </c>
      <c r="I97" t="s">
        <v>487</v>
      </c>
      <c r="J97" t="s">
        <v>862</v>
      </c>
      <c r="K97">
        <v>43100</v>
      </c>
      <c r="L97" t="str">
        <f>"39.374014"</f>
        <v>39.374014</v>
      </c>
      <c r="M97" t="str">
        <f>"21.976251"</f>
        <v>21.976251</v>
      </c>
      <c r="N97" t="s">
        <v>659</v>
      </c>
      <c r="O97" t="s">
        <v>1021</v>
      </c>
      <c r="P97" t="s">
        <v>795</v>
      </c>
      <c r="Q97" t="str">
        <f>"2201034"</f>
        <v>2201034</v>
      </c>
      <c r="R97" t="s">
        <v>32</v>
      </c>
    </row>
    <row r="98" spans="1:18" ht="12.75">
      <c r="A98" s="147">
        <v>1</v>
      </c>
      <c r="B98" s="147" t="s">
        <v>109</v>
      </c>
      <c r="C98" s="147">
        <v>1</v>
      </c>
      <c r="D98" t="s">
        <v>31</v>
      </c>
      <c r="E98" t="s">
        <v>792</v>
      </c>
      <c r="F98" t="str">
        <f>"9220294"</f>
        <v>9220294</v>
      </c>
      <c r="G98" t="s">
        <v>848</v>
      </c>
      <c r="H98">
        <v>2441061545</v>
      </c>
      <c r="I98" t="s">
        <v>492</v>
      </c>
      <c r="J98" t="s">
        <v>154</v>
      </c>
      <c r="K98">
        <v>43100</v>
      </c>
      <c r="L98" t="str">
        <f>"39.362637"</f>
        <v>39.362637</v>
      </c>
      <c r="M98" t="str">
        <f>"21.972384"</f>
        <v>21.972384</v>
      </c>
      <c r="N98" t="s">
        <v>659</v>
      </c>
      <c r="O98" t="s">
        <v>1087</v>
      </c>
      <c r="P98" t="s">
        <v>795</v>
      </c>
      <c r="Q98" t="str">
        <f>"2201033"</f>
        <v>2201033</v>
      </c>
      <c r="R98" t="s">
        <v>32</v>
      </c>
    </row>
    <row r="99" spans="1:18" ht="12.75">
      <c r="A99" s="147">
        <v>3</v>
      </c>
      <c r="B99" s="147" t="s">
        <v>180</v>
      </c>
      <c r="C99" s="147">
        <v>1</v>
      </c>
      <c r="D99" t="s">
        <v>158</v>
      </c>
      <c r="E99" t="s">
        <v>792</v>
      </c>
      <c r="F99" t="str">
        <f>"9220346"</f>
        <v>9220346</v>
      </c>
      <c r="G99" t="s">
        <v>494</v>
      </c>
      <c r="H99">
        <v>2441092969</v>
      </c>
      <c r="I99" t="s">
        <v>496</v>
      </c>
      <c r="J99" t="s">
        <v>864</v>
      </c>
      <c r="K99">
        <v>43067</v>
      </c>
      <c r="L99" t="str">
        <f>"39.331664"</f>
        <v>39.331664</v>
      </c>
      <c r="M99" t="str">
        <f>"21.686717"</f>
        <v>21.686717</v>
      </c>
      <c r="N99" t="s">
        <v>659</v>
      </c>
      <c r="O99" t="s">
        <v>865</v>
      </c>
      <c r="P99" t="s">
        <v>795</v>
      </c>
      <c r="Q99" t="str">
        <f>"2240063"</f>
        <v>2240063</v>
      </c>
      <c r="R99" t="s">
        <v>60</v>
      </c>
    </row>
    <row r="100" spans="1:14" ht="12.75">
      <c r="A100" s="147">
        <v>2</v>
      </c>
      <c r="B100" s="147" t="s">
        <v>180</v>
      </c>
      <c r="C100" s="147">
        <v>1</v>
      </c>
      <c r="D100" t="s">
        <v>158</v>
      </c>
      <c r="E100" t="s">
        <v>792</v>
      </c>
      <c r="F100" t="str">
        <f>"9220039"</f>
        <v>9220039</v>
      </c>
      <c r="G100" t="s">
        <v>454</v>
      </c>
      <c r="H100">
        <v>2441095232</v>
      </c>
      <c r="I100" t="s">
        <v>455</v>
      </c>
      <c r="J100" t="s">
        <v>724</v>
      </c>
      <c r="K100">
        <v>43150</v>
      </c>
      <c r="L100" t="str">
        <f>"39.310087"</f>
        <v>39.310087</v>
      </c>
      <c r="M100" t="str">
        <f>"21.732050"</f>
        <v>21.732050</v>
      </c>
      <c r="N100" t="s">
        <v>659</v>
      </c>
    </row>
    <row r="101" spans="1:18" ht="12.75">
      <c r="A101" s="147">
        <v>2</v>
      </c>
      <c r="B101" s="147" t="s">
        <v>60</v>
      </c>
      <c r="C101" s="147">
        <v>2</v>
      </c>
      <c r="D101" t="s">
        <v>170</v>
      </c>
      <c r="E101" t="s">
        <v>792</v>
      </c>
      <c r="F101" t="str">
        <f>"9220113"</f>
        <v>9220113</v>
      </c>
      <c r="G101" t="s">
        <v>1028</v>
      </c>
      <c r="H101">
        <v>2445041397</v>
      </c>
      <c r="I101" t="s">
        <v>499</v>
      </c>
      <c r="J101" t="s">
        <v>870</v>
      </c>
      <c r="K101">
        <v>43060</v>
      </c>
      <c r="L101" t="str">
        <f>"39.434566"</f>
        <v>39.434566</v>
      </c>
      <c r="M101" t="str">
        <f>"21.663572"</f>
        <v>21.663572</v>
      </c>
      <c r="N101" t="s">
        <v>659</v>
      </c>
      <c r="O101" t="s">
        <v>871</v>
      </c>
      <c r="P101" t="s">
        <v>795</v>
      </c>
      <c r="Q101" t="str">
        <f>"2253010"</f>
        <v>2253010</v>
      </c>
      <c r="R101" t="s">
        <v>60</v>
      </c>
    </row>
    <row r="102" spans="1:18" ht="12.75">
      <c r="A102" s="147">
        <v>2</v>
      </c>
      <c r="B102" s="147" t="s">
        <v>60</v>
      </c>
      <c r="C102" s="147">
        <v>2</v>
      </c>
      <c r="D102" t="s">
        <v>170</v>
      </c>
      <c r="E102" t="s">
        <v>792</v>
      </c>
      <c r="F102" t="str">
        <f>"9220309"</f>
        <v>9220309</v>
      </c>
      <c r="G102" t="s">
        <v>500</v>
      </c>
      <c r="H102">
        <v>2445042183</v>
      </c>
      <c r="I102" t="s">
        <v>502</v>
      </c>
      <c r="J102" t="s">
        <v>870</v>
      </c>
      <c r="K102">
        <v>43060</v>
      </c>
      <c r="L102" t="str">
        <f>"39.422696"</f>
        <v>39.422696</v>
      </c>
      <c r="M102" t="str">
        <f>"21.661239"</f>
        <v>21.661239</v>
      </c>
      <c r="N102" t="s">
        <v>659</v>
      </c>
      <c r="O102" t="s">
        <v>872</v>
      </c>
      <c r="P102" t="s">
        <v>795</v>
      </c>
      <c r="Q102" t="str">
        <f>"2240063"</f>
        <v>2240063</v>
      </c>
      <c r="R102" t="s">
        <v>60</v>
      </c>
    </row>
    <row r="103" spans="1:18" ht="12.75">
      <c r="A103" s="147">
        <v>2</v>
      </c>
      <c r="B103" s="147" t="s">
        <v>120</v>
      </c>
      <c r="C103" s="147">
        <v>2</v>
      </c>
      <c r="D103" t="s">
        <v>170</v>
      </c>
      <c r="E103" t="s">
        <v>792</v>
      </c>
      <c r="F103" t="str">
        <f>"9220117"</f>
        <v>9220117</v>
      </c>
      <c r="G103" t="s">
        <v>1030</v>
      </c>
      <c r="H103">
        <v>2441084915</v>
      </c>
      <c r="I103" t="s">
        <v>523</v>
      </c>
      <c r="J103" t="s">
        <v>726</v>
      </c>
      <c r="K103">
        <v>43061</v>
      </c>
      <c r="L103" t="str">
        <f>"39.487378"</f>
        <v>39.487378</v>
      </c>
      <c r="M103" t="str">
        <f>"21.839145"</f>
        <v>21.839145</v>
      </c>
      <c r="N103" t="s">
        <v>659</v>
      </c>
      <c r="O103" t="s">
        <v>1261</v>
      </c>
      <c r="P103" t="s">
        <v>795</v>
      </c>
      <c r="Q103" t="str">
        <f>"2206010"</f>
        <v>2206010</v>
      </c>
      <c r="R103" t="s">
        <v>120</v>
      </c>
    </row>
    <row r="104" spans="1:14" ht="12.75">
      <c r="A104" s="147">
        <v>3</v>
      </c>
      <c r="B104" s="147" t="s">
        <v>18</v>
      </c>
      <c r="C104" s="147">
        <v>1</v>
      </c>
      <c r="D104" t="s">
        <v>170</v>
      </c>
      <c r="E104" t="s">
        <v>792</v>
      </c>
      <c r="F104" t="str">
        <f>"9220314"</f>
        <v>9220314</v>
      </c>
      <c r="G104" t="s">
        <v>503</v>
      </c>
      <c r="H104">
        <v>2445043257</v>
      </c>
      <c r="I104" t="s">
        <v>505</v>
      </c>
      <c r="J104" t="s">
        <v>504</v>
      </c>
      <c r="K104">
        <v>43060</v>
      </c>
      <c r="L104" t="str">
        <f>"39.357478"</f>
        <v>39.357478</v>
      </c>
      <c r="M104" t="str">
        <f>"21.663198"</f>
        <v>21.663198</v>
      </c>
      <c r="N104" t="s">
        <v>659</v>
      </c>
    </row>
    <row r="105" spans="1:18" ht="12.75">
      <c r="A105" s="147">
        <v>3</v>
      </c>
      <c r="B105" s="147" t="s">
        <v>18</v>
      </c>
      <c r="C105" s="147">
        <v>1</v>
      </c>
      <c r="D105" t="s">
        <v>170</v>
      </c>
      <c r="E105" t="s">
        <v>792</v>
      </c>
      <c r="F105" t="str">
        <f>"9220131"</f>
        <v>9220131</v>
      </c>
      <c r="G105" t="s">
        <v>1068</v>
      </c>
      <c r="H105">
        <v>2445061412</v>
      </c>
      <c r="I105" t="s">
        <v>509</v>
      </c>
      <c r="J105" t="s">
        <v>508</v>
      </c>
      <c r="K105">
        <v>43060</v>
      </c>
      <c r="L105" t="str">
        <f>"39.409457"</f>
        <v>39.409457</v>
      </c>
      <c r="M105" t="str">
        <f>"21.586809"</f>
        <v>21.586809</v>
      </c>
      <c r="N105" t="s">
        <v>659</v>
      </c>
      <c r="Q105" t="str">
        <f>"2240063"</f>
        <v>2240063</v>
      </c>
      <c r="R105" t="s">
        <v>60</v>
      </c>
    </row>
    <row r="106" spans="1:18" ht="12.75">
      <c r="A106" s="147">
        <v>3</v>
      </c>
      <c r="B106" s="147" t="s">
        <v>18</v>
      </c>
      <c r="C106" s="147">
        <v>1</v>
      </c>
      <c r="D106" t="s">
        <v>170</v>
      </c>
      <c r="E106" t="s">
        <v>792</v>
      </c>
      <c r="F106" t="str">
        <f>"9220140"</f>
        <v>9220140</v>
      </c>
      <c r="G106" t="s">
        <v>1026</v>
      </c>
      <c r="H106">
        <v>2445061231</v>
      </c>
      <c r="I106" t="s">
        <v>513</v>
      </c>
      <c r="J106" t="s">
        <v>512</v>
      </c>
      <c r="K106">
        <v>43060</v>
      </c>
      <c r="L106" t="str">
        <f>"39.397599"</f>
        <v>39.397599</v>
      </c>
      <c r="M106" t="str">
        <f>"21.599961"</f>
        <v>21.599961</v>
      </c>
      <c r="N106" t="s">
        <v>659</v>
      </c>
      <c r="O106" t="s">
        <v>1254</v>
      </c>
      <c r="P106" t="s">
        <v>795</v>
      </c>
      <c r="Q106" t="str">
        <f>"2240063"</f>
        <v>2240063</v>
      </c>
      <c r="R106" t="s">
        <v>60</v>
      </c>
    </row>
    <row r="107" spans="1:18" ht="12.75">
      <c r="A107" s="147">
        <v>2</v>
      </c>
      <c r="B107" s="147" t="s">
        <v>60</v>
      </c>
      <c r="C107" s="147">
        <v>1</v>
      </c>
      <c r="D107" t="s">
        <v>170</v>
      </c>
      <c r="E107" t="s">
        <v>792</v>
      </c>
      <c r="F107" t="str">
        <f>"9220328"</f>
        <v>9220328</v>
      </c>
      <c r="G107" t="s">
        <v>875</v>
      </c>
      <c r="H107">
        <v>2431049394</v>
      </c>
      <c r="I107" t="s">
        <v>527</v>
      </c>
      <c r="J107" t="s">
        <v>525</v>
      </c>
      <c r="K107">
        <v>43060</v>
      </c>
      <c r="L107" t="str">
        <f>"39.461568"</f>
        <v>39.461568</v>
      </c>
      <c r="M107" t="str">
        <f>"21.735567"</f>
        <v>21.735567</v>
      </c>
      <c r="N107" t="s">
        <v>659</v>
      </c>
      <c r="O107" t="s">
        <v>876</v>
      </c>
      <c r="P107" t="s">
        <v>795</v>
      </c>
      <c r="Q107" t="str">
        <f>"2206010"</f>
        <v>2206010</v>
      </c>
      <c r="R107" t="s">
        <v>120</v>
      </c>
    </row>
    <row r="108" spans="1:18" ht="12.75">
      <c r="A108" s="147">
        <v>2</v>
      </c>
      <c r="B108" s="147" t="s">
        <v>120</v>
      </c>
      <c r="C108" s="147">
        <v>1</v>
      </c>
      <c r="D108" t="s">
        <v>170</v>
      </c>
      <c r="E108" t="s">
        <v>792</v>
      </c>
      <c r="F108" t="str">
        <f>"9220197"</f>
        <v>9220197</v>
      </c>
      <c r="G108" t="s">
        <v>1027</v>
      </c>
      <c r="H108">
        <v>2441085553</v>
      </c>
      <c r="I108" t="s">
        <v>532</v>
      </c>
      <c r="J108" t="s">
        <v>530</v>
      </c>
      <c r="K108">
        <v>43100</v>
      </c>
      <c r="L108" t="str">
        <f>"39.454856"</f>
        <v>39.454856</v>
      </c>
      <c r="M108" t="str">
        <f>"21.805907"</f>
        <v>21.805907</v>
      </c>
      <c r="N108" t="s">
        <v>659</v>
      </c>
      <c r="O108" t="s">
        <v>869</v>
      </c>
      <c r="P108" t="s">
        <v>795</v>
      </c>
      <c r="Q108" t="str">
        <f>"2206010"</f>
        <v>2206010</v>
      </c>
      <c r="R108" t="s">
        <v>120</v>
      </c>
    </row>
    <row r="109" spans="1:18" ht="12.75">
      <c r="A109" s="147">
        <v>2</v>
      </c>
      <c r="B109" s="147" t="s">
        <v>60</v>
      </c>
      <c r="C109" s="147">
        <v>2</v>
      </c>
      <c r="D109" t="s">
        <v>170</v>
      </c>
      <c r="E109" t="s">
        <v>792</v>
      </c>
      <c r="F109" t="str">
        <f>"9220170"</f>
        <v>9220170</v>
      </c>
      <c r="G109" t="s">
        <v>515</v>
      </c>
      <c r="H109">
        <v>2445097367</v>
      </c>
      <c r="I109" t="s">
        <v>517</v>
      </c>
      <c r="J109" t="s">
        <v>866</v>
      </c>
      <c r="K109">
        <v>43060</v>
      </c>
      <c r="L109" t="str">
        <f>"39.426335"</f>
        <v>39.426335</v>
      </c>
      <c r="M109" t="str">
        <f>"21.696878"</f>
        <v>21.696878</v>
      </c>
      <c r="N109" t="s">
        <v>659</v>
      </c>
      <c r="O109" t="s">
        <v>867</v>
      </c>
      <c r="P109" t="s">
        <v>795</v>
      </c>
      <c r="Q109" t="str">
        <f>"2203010"</f>
        <v>2203010</v>
      </c>
      <c r="R109" t="s">
        <v>60</v>
      </c>
    </row>
    <row r="110" spans="1:18" ht="12.75">
      <c r="A110" s="147">
        <v>2</v>
      </c>
      <c r="B110" s="147" t="s">
        <v>109</v>
      </c>
      <c r="C110" s="147">
        <v>1</v>
      </c>
      <c r="D110" t="s">
        <v>170</v>
      </c>
      <c r="E110" t="s">
        <v>792</v>
      </c>
      <c r="F110" t="str">
        <f>"9220111"</f>
        <v>9220111</v>
      </c>
      <c r="G110" t="s">
        <v>519</v>
      </c>
      <c r="H110">
        <v>2441039876</v>
      </c>
      <c r="I110" t="s">
        <v>520</v>
      </c>
      <c r="J110" t="s">
        <v>740</v>
      </c>
      <c r="K110">
        <v>43064</v>
      </c>
      <c r="L110" t="str">
        <f>"39.415947"</f>
        <v>39.415947</v>
      </c>
      <c r="M110" t="str">
        <f>"21.800085"</f>
        <v>21.800085</v>
      </c>
      <c r="N110" t="s">
        <v>659</v>
      </c>
      <c r="Q110" t="str">
        <f>"2206010"</f>
        <v>2206010</v>
      </c>
      <c r="R110" t="s">
        <v>120</v>
      </c>
    </row>
    <row r="111" spans="1:18" ht="12.75">
      <c r="A111" s="147">
        <v>2</v>
      </c>
      <c r="B111" s="147" t="s">
        <v>120</v>
      </c>
      <c r="C111" s="147">
        <v>2</v>
      </c>
      <c r="D111" t="s">
        <v>219</v>
      </c>
      <c r="E111" t="s">
        <v>792</v>
      </c>
      <c r="F111" t="str">
        <f>"9220100"</f>
        <v>9220100</v>
      </c>
      <c r="G111" t="s">
        <v>895</v>
      </c>
      <c r="H111">
        <v>2444023188</v>
      </c>
      <c r="I111" t="s">
        <v>536</v>
      </c>
      <c r="J111" t="s">
        <v>896</v>
      </c>
      <c r="K111">
        <v>43200</v>
      </c>
      <c r="L111" t="str">
        <f>"39.472926"</f>
        <v>39.472926</v>
      </c>
      <c r="M111" t="str">
        <f>"22.073403"</f>
        <v>22.073403</v>
      </c>
      <c r="N111" t="s">
        <v>659</v>
      </c>
      <c r="Q111" t="str">
        <f>"2240062"</f>
        <v>2240062</v>
      </c>
      <c r="R111" t="s">
        <v>120</v>
      </c>
    </row>
    <row r="112" spans="1:18" ht="12.75">
      <c r="A112" s="147">
        <v>2</v>
      </c>
      <c r="B112" s="147" t="s">
        <v>120</v>
      </c>
      <c r="C112" s="147">
        <v>1</v>
      </c>
      <c r="D112" t="s">
        <v>219</v>
      </c>
      <c r="E112" t="s">
        <v>792</v>
      </c>
      <c r="F112" t="str">
        <f>"9220101"</f>
        <v>9220101</v>
      </c>
      <c r="G112" t="s">
        <v>1035</v>
      </c>
      <c r="H112">
        <v>2444024114</v>
      </c>
      <c r="I112" t="s">
        <v>544</v>
      </c>
      <c r="J112" t="s">
        <v>892</v>
      </c>
      <c r="K112">
        <v>43200</v>
      </c>
      <c r="L112" t="str">
        <f>"39.465798"</f>
        <v>39.465798</v>
      </c>
      <c r="M112" t="str">
        <f>"22.076900"</f>
        <v>22.076900</v>
      </c>
      <c r="N112" t="s">
        <v>659</v>
      </c>
      <c r="O112" t="s">
        <v>874</v>
      </c>
      <c r="P112" t="s">
        <v>795</v>
      </c>
      <c r="Q112" t="str">
        <f>"2240062"</f>
        <v>2240062</v>
      </c>
      <c r="R112" t="s">
        <v>120</v>
      </c>
    </row>
    <row r="113" spans="1:18" ht="12.75">
      <c r="A113" s="147">
        <v>2</v>
      </c>
      <c r="B113" s="147" t="s">
        <v>120</v>
      </c>
      <c r="C113" s="147">
        <v>2</v>
      </c>
      <c r="D113" t="s">
        <v>219</v>
      </c>
      <c r="E113" t="s">
        <v>792</v>
      </c>
      <c r="F113" t="str">
        <f>"9220317"</f>
        <v>9220317</v>
      </c>
      <c r="G113" t="s">
        <v>1102</v>
      </c>
      <c r="H113">
        <v>2444024145</v>
      </c>
      <c r="I113" t="s">
        <v>548</v>
      </c>
      <c r="J113" t="s">
        <v>1089</v>
      </c>
      <c r="K113">
        <v>43200</v>
      </c>
      <c r="L113" t="str">
        <f>"39.475836"</f>
        <v>39.475836</v>
      </c>
      <c r="M113" t="str">
        <f>"22.086356"</f>
        <v>22.086356</v>
      </c>
      <c r="N113" t="s">
        <v>659</v>
      </c>
      <c r="O113" t="s">
        <v>1253</v>
      </c>
      <c r="P113" t="s">
        <v>795</v>
      </c>
      <c r="Q113" t="str">
        <f>"2240062"</f>
        <v>2240062</v>
      </c>
      <c r="R113" t="s">
        <v>120</v>
      </c>
    </row>
    <row r="114" spans="1:18" ht="12.75">
      <c r="A114" s="147">
        <v>2</v>
      </c>
      <c r="B114" s="147" t="s">
        <v>120</v>
      </c>
      <c r="C114" s="147">
        <v>1</v>
      </c>
      <c r="D114" t="s">
        <v>219</v>
      </c>
      <c r="E114" t="s">
        <v>792</v>
      </c>
      <c r="F114" t="str">
        <f>"9220068"</f>
        <v>9220068</v>
      </c>
      <c r="G114" t="s">
        <v>1031</v>
      </c>
      <c r="H114">
        <v>2441052115</v>
      </c>
      <c r="I114" t="s">
        <v>570</v>
      </c>
      <c r="J114" t="s">
        <v>881</v>
      </c>
      <c r="K114">
        <v>43061</v>
      </c>
      <c r="L114" t="str">
        <f>"39.463342"</f>
        <v>39.463342</v>
      </c>
      <c r="M114" t="str">
        <f>"21.897151"</f>
        <v>21.897151</v>
      </c>
      <c r="N114" t="s">
        <v>659</v>
      </c>
      <c r="O114" t="s">
        <v>882</v>
      </c>
      <c r="P114" t="s">
        <v>795</v>
      </c>
      <c r="Q114" t="str">
        <f>"2211010"</f>
        <v>2211010</v>
      </c>
      <c r="R114" t="s">
        <v>120</v>
      </c>
    </row>
    <row r="115" spans="1:18" ht="12.75">
      <c r="A115" s="147">
        <v>2</v>
      </c>
      <c r="B115" s="147" t="s">
        <v>60</v>
      </c>
      <c r="C115" s="147">
        <v>1</v>
      </c>
      <c r="D115" t="s">
        <v>219</v>
      </c>
      <c r="E115" t="s">
        <v>792</v>
      </c>
      <c r="F115" t="str">
        <f>"9220073"</f>
        <v>9220073</v>
      </c>
      <c r="G115" t="s">
        <v>1232</v>
      </c>
      <c r="H115">
        <v>2444041241</v>
      </c>
      <c r="I115" t="s">
        <v>1090</v>
      </c>
      <c r="J115" t="s">
        <v>249</v>
      </c>
      <c r="K115">
        <v>43200</v>
      </c>
      <c r="L115" t="str">
        <f>"39.524176"</f>
        <v>39.524176</v>
      </c>
      <c r="M115" t="str">
        <f>"22.096541"</f>
        <v>22.096541</v>
      </c>
      <c r="N115" t="s">
        <v>659</v>
      </c>
      <c r="O115" t="s">
        <v>1245</v>
      </c>
      <c r="P115" t="s">
        <v>795</v>
      </c>
      <c r="Q115" t="str">
        <f>"2240062"</f>
        <v>2240062</v>
      </c>
      <c r="R115" t="s">
        <v>120</v>
      </c>
    </row>
    <row r="116" spans="1:18" ht="12.75">
      <c r="A116" s="147">
        <v>2</v>
      </c>
      <c r="B116" s="147" t="s">
        <v>60</v>
      </c>
      <c r="C116" s="147">
        <v>1</v>
      </c>
      <c r="D116" t="s">
        <v>219</v>
      </c>
      <c r="E116" t="s">
        <v>792</v>
      </c>
      <c r="F116" t="str">
        <f>"9220235"</f>
        <v>9220235</v>
      </c>
      <c r="G116" t="s">
        <v>1037</v>
      </c>
      <c r="H116">
        <v>2444305024</v>
      </c>
      <c r="I116" t="s">
        <v>578</v>
      </c>
      <c r="J116" t="s">
        <v>254</v>
      </c>
      <c r="K116">
        <v>43200</v>
      </c>
      <c r="L116" t="str">
        <f>"39.453435"</f>
        <v>39.453435</v>
      </c>
      <c r="M116" t="str">
        <f>"22.163626"</f>
        <v>22.163626</v>
      </c>
      <c r="N116" t="s">
        <v>659</v>
      </c>
      <c r="O116" t="s">
        <v>1262</v>
      </c>
      <c r="P116" t="s">
        <v>795</v>
      </c>
      <c r="Q116" t="str">
        <f>"2214010"</f>
        <v>2214010</v>
      </c>
      <c r="R116" t="s">
        <v>60</v>
      </c>
    </row>
    <row r="117" spans="1:18" ht="12.75">
      <c r="A117" s="147">
        <v>2</v>
      </c>
      <c r="B117" s="147" t="s">
        <v>120</v>
      </c>
      <c r="C117" s="147">
        <v>1</v>
      </c>
      <c r="D117" t="s">
        <v>219</v>
      </c>
      <c r="E117" t="s">
        <v>792</v>
      </c>
      <c r="F117" t="str">
        <f>"9220084"</f>
        <v>9220084</v>
      </c>
      <c r="G117" t="s">
        <v>554</v>
      </c>
      <c r="H117">
        <v>2444041008</v>
      </c>
      <c r="I117" t="s">
        <v>556</v>
      </c>
      <c r="J117" t="s">
        <v>238</v>
      </c>
      <c r="K117">
        <v>43200</v>
      </c>
      <c r="L117" t="str">
        <f>"39.494020"</f>
        <v>39.494020</v>
      </c>
      <c r="M117" t="str">
        <f>"22.011255"</f>
        <v>22.011255</v>
      </c>
      <c r="N117" t="s">
        <v>659</v>
      </c>
      <c r="O117" t="s">
        <v>898</v>
      </c>
      <c r="P117" t="s">
        <v>795</v>
      </c>
      <c r="Q117" t="str">
        <f>"2252010"</f>
        <v>2252010</v>
      </c>
      <c r="R117" t="s">
        <v>120</v>
      </c>
    </row>
    <row r="118" spans="1:18" ht="12.75">
      <c r="A118" s="147">
        <v>2</v>
      </c>
      <c r="B118" s="147" t="s">
        <v>60</v>
      </c>
      <c r="C118" s="147">
        <v>1</v>
      </c>
      <c r="D118" t="s">
        <v>219</v>
      </c>
      <c r="E118" t="s">
        <v>792</v>
      </c>
      <c r="F118" t="str">
        <f>"9220273"</f>
        <v>9220273</v>
      </c>
      <c r="G118" t="s">
        <v>558</v>
      </c>
      <c r="H118">
        <v>2444071253</v>
      </c>
      <c r="I118" t="s">
        <v>560</v>
      </c>
      <c r="J118" t="s">
        <v>559</v>
      </c>
      <c r="K118">
        <v>43070</v>
      </c>
      <c r="L118" t="str">
        <f>"39.529608"</f>
        <v>39.529608</v>
      </c>
      <c r="M118" t="str">
        <f>"21.996592"</f>
        <v>21.996592</v>
      </c>
      <c r="N118" t="s">
        <v>659</v>
      </c>
      <c r="O118" t="s">
        <v>1070</v>
      </c>
      <c r="P118" t="s">
        <v>795</v>
      </c>
      <c r="Q118" t="str">
        <f>"2261010"</f>
        <v>2261010</v>
      </c>
      <c r="R118" t="s">
        <v>120</v>
      </c>
    </row>
    <row r="119" spans="1:18" ht="12.75">
      <c r="A119" s="147">
        <v>2</v>
      </c>
      <c r="B119" s="147" t="s">
        <v>120</v>
      </c>
      <c r="C119" s="147">
        <v>1</v>
      </c>
      <c r="D119" t="s">
        <v>219</v>
      </c>
      <c r="E119" t="s">
        <v>792</v>
      </c>
      <c r="F119" t="str">
        <f>"9220093"</f>
        <v>9220093</v>
      </c>
      <c r="G119" t="s">
        <v>562</v>
      </c>
      <c r="H119">
        <v>2444073121</v>
      </c>
      <c r="I119" t="s">
        <v>565</v>
      </c>
      <c r="J119" t="s">
        <v>563</v>
      </c>
      <c r="K119">
        <v>43200</v>
      </c>
      <c r="L119" t="str">
        <f>"39.430048"</f>
        <v>39.430048</v>
      </c>
      <c r="M119" t="str">
        <f>"22.042400"</f>
        <v>22.042400</v>
      </c>
      <c r="N119" t="s">
        <v>659</v>
      </c>
      <c r="O119" t="s">
        <v>899</v>
      </c>
      <c r="P119" t="s">
        <v>795</v>
      </c>
      <c r="Q119" t="str">
        <f>"2252010"</f>
        <v>2252010</v>
      </c>
      <c r="R119" t="s">
        <v>120</v>
      </c>
    </row>
    <row r="120" spans="1:18" ht="12.75">
      <c r="A120" s="147">
        <v>2</v>
      </c>
      <c r="B120" s="147" t="s">
        <v>120</v>
      </c>
      <c r="C120" s="147">
        <v>2</v>
      </c>
      <c r="D120" t="s">
        <v>219</v>
      </c>
      <c r="E120" t="s">
        <v>792</v>
      </c>
      <c r="F120" t="str">
        <f>"9220103"</f>
        <v>9220103</v>
      </c>
      <c r="G120" t="s">
        <v>1032</v>
      </c>
      <c r="H120">
        <v>2441051110</v>
      </c>
      <c r="I120" t="s">
        <v>540</v>
      </c>
      <c r="J120" t="s">
        <v>756</v>
      </c>
      <c r="K120">
        <v>43070</v>
      </c>
      <c r="L120" t="str">
        <f>"39.489889"</f>
        <v>39.489889</v>
      </c>
      <c r="M120" t="str">
        <f>"21.900016"</f>
        <v>21.900016</v>
      </c>
      <c r="N120" t="s">
        <v>659</v>
      </c>
      <c r="O120" t="s">
        <v>1246</v>
      </c>
      <c r="P120" t="s">
        <v>795</v>
      </c>
      <c r="Q120" t="str">
        <f>"2261010"</f>
        <v>2261010</v>
      </c>
      <c r="R120" t="s">
        <v>120</v>
      </c>
    </row>
    <row r="121" spans="1:18" ht="12.75">
      <c r="A121" s="147">
        <v>2</v>
      </c>
      <c r="B121" s="147" t="s">
        <v>60</v>
      </c>
      <c r="C121" s="147">
        <v>1</v>
      </c>
      <c r="D121" t="s">
        <v>219</v>
      </c>
      <c r="E121" t="s">
        <v>792</v>
      </c>
      <c r="F121" t="str">
        <f>"9220268"</f>
        <v>9220268</v>
      </c>
      <c r="G121" t="s">
        <v>1036</v>
      </c>
      <c r="H121">
        <v>2444032282</v>
      </c>
      <c r="I121" t="s">
        <v>582</v>
      </c>
      <c r="J121" t="s">
        <v>274</v>
      </c>
      <c r="K121">
        <v>43062</v>
      </c>
      <c r="L121" t="str">
        <f>"39.427411"</f>
        <v>39.427411</v>
      </c>
      <c r="M121" t="str">
        <f>"22.190504"</f>
        <v>22.190504</v>
      </c>
      <c r="N121" t="s">
        <v>659</v>
      </c>
      <c r="O121" t="s">
        <v>1255</v>
      </c>
      <c r="P121" t="s">
        <v>795</v>
      </c>
      <c r="Q121" t="str">
        <f>"2214010"</f>
        <v>2214010</v>
      </c>
      <c r="R121" t="s">
        <v>60</v>
      </c>
    </row>
    <row r="122" spans="1:16" ht="12.75">
      <c r="A122" s="147">
        <v>3</v>
      </c>
      <c r="B122" s="147" t="s">
        <v>1065</v>
      </c>
      <c r="C122" s="147">
        <v>1</v>
      </c>
      <c r="D122" t="s">
        <v>278</v>
      </c>
      <c r="E122" t="s">
        <v>792</v>
      </c>
      <c r="F122" t="str">
        <f>"9220258"</f>
        <v>9220258</v>
      </c>
      <c r="G122" t="s">
        <v>1069</v>
      </c>
      <c r="H122">
        <v>2443071236</v>
      </c>
      <c r="I122" t="s">
        <v>611</v>
      </c>
      <c r="J122" t="s">
        <v>779</v>
      </c>
      <c r="K122">
        <v>43068</v>
      </c>
      <c r="L122" t="str">
        <f>"39.062310"</f>
        <v>39.062310</v>
      </c>
      <c r="M122" t="str">
        <f>"21.978870"</f>
        <v>21.978870</v>
      </c>
      <c r="N122" t="s">
        <v>658</v>
      </c>
      <c r="O122" t="s">
        <v>1251</v>
      </c>
      <c r="P122" t="s">
        <v>795</v>
      </c>
    </row>
    <row r="123" spans="1:18" ht="12.75">
      <c r="A123" s="147">
        <v>2</v>
      </c>
      <c r="B123" s="147" t="s">
        <v>120</v>
      </c>
      <c r="C123" s="147">
        <v>2</v>
      </c>
      <c r="D123" t="s">
        <v>278</v>
      </c>
      <c r="E123" t="s">
        <v>792</v>
      </c>
      <c r="F123" t="str">
        <f>"9220208"</f>
        <v>9220208</v>
      </c>
      <c r="G123" t="s">
        <v>1039</v>
      </c>
      <c r="H123">
        <v>2443024690</v>
      </c>
      <c r="I123" t="s">
        <v>590</v>
      </c>
      <c r="J123" t="s">
        <v>761</v>
      </c>
      <c r="K123">
        <v>43300</v>
      </c>
      <c r="L123" t="str">
        <f>"39.332908"</f>
        <v>39.332908</v>
      </c>
      <c r="M123" t="str">
        <f>"22.103397"</f>
        <v>22.103397</v>
      </c>
      <c r="N123" t="s">
        <v>659</v>
      </c>
      <c r="O123" t="s">
        <v>905</v>
      </c>
      <c r="P123" t="s">
        <v>795</v>
      </c>
      <c r="Q123" t="str">
        <f>"2254010"</f>
        <v>2254010</v>
      </c>
      <c r="R123" t="s">
        <v>120</v>
      </c>
    </row>
    <row r="124" spans="1:18" ht="12.75">
      <c r="A124" s="147">
        <v>2</v>
      </c>
      <c r="B124" s="147" t="s">
        <v>120</v>
      </c>
      <c r="C124" s="147">
        <v>2</v>
      </c>
      <c r="D124" t="s">
        <v>278</v>
      </c>
      <c r="E124" t="s">
        <v>792</v>
      </c>
      <c r="F124" t="str">
        <f>"9220210"</f>
        <v>9220210</v>
      </c>
      <c r="G124" t="s">
        <v>1040</v>
      </c>
      <c r="H124">
        <v>2443022641</v>
      </c>
      <c r="I124" t="s">
        <v>593</v>
      </c>
      <c r="J124" t="s">
        <v>906</v>
      </c>
      <c r="K124">
        <v>43300</v>
      </c>
      <c r="L124" t="str">
        <f>"39.334679"</f>
        <v>39.334679</v>
      </c>
      <c r="M124" t="str">
        <f>"22.089544"</f>
        <v>22.089544</v>
      </c>
      <c r="N124" t="s">
        <v>659</v>
      </c>
      <c r="O124" t="s">
        <v>1240</v>
      </c>
      <c r="P124" t="s">
        <v>795</v>
      </c>
      <c r="Q124" t="str">
        <f>"2240061"</f>
        <v>2240061</v>
      </c>
      <c r="R124" t="s">
        <v>120</v>
      </c>
    </row>
    <row r="125" spans="1:18" ht="12.75">
      <c r="A125" s="147">
        <v>2</v>
      </c>
      <c r="B125" s="147" t="s">
        <v>120</v>
      </c>
      <c r="C125" s="147">
        <v>2</v>
      </c>
      <c r="D125" t="s">
        <v>278</v>
      </c>
      <c r="E125" t="s">
        <v>792</v>
      </c>
      <c r="F125" t="str">
        <f>"9220370"</f>
        <v>9220370</v>
      </c>
      <c r="G125" t="s">
        <v>1046</v>
      </c>
      <c r="H125">
        <v>2443024209</v>
      </c>
      <c r="I125" t="s">
        <v>598</v>
      </c>
      <c r="J125" t="s">
        <v>917</v>
      </c>
      <c r="K125">
        <v>43300</v>
      </c>
      <c r="L125" t="str">
        <f>"39.327967"</f>
        <v>39.327967</v>
      </c>
      <c r="M125" t="str">
        <f>"22.100183"</f>
        <v>22.100183</v>
      </c>
      <c r="N125" t="s">
        <v>659</v>
      </c>
      <c r="O125" t="s">
        <v>918</v>
      </c>
      <c r="P125" t="s">
        <v>795</v>
      </c>
      <c r="Q125" t="str">
        <f>"2241001"</f>
        <v>2241001</v>
      </c>
      <c r="R125" t="s">
        <v>120</v>
      </c>
    </row>
    <row r="126" spans="1:18" ht="12.75">
      <c r="A126" s="147">
        <v>2</v>
      </c>
      <c r="B126" s="147" t="s">
        <v>120</v>
      </c>
      <c r="C126" s="147">
        <v>2</v>
      </c>
      <c r="D126" t="s">
        <v>278</v>
      </c>
      <c r="E126" t="s">
        <v>792</v>
      </c>
      <c r="F126" t="str">
        <f>"9220404"</f>
        <v>9220404</v>
      </c>
      <c r="G126" t="s">
        <v>1045</v>
      </c>
      <c r="H126">
        <v>2443023213</v>
      </c>
      <c r="I126" t="s">
        <v>602</v>
      </c>
      <c r="J126" t="s">
        <v>913</v>
      </c>
      <c r="K126">
        <v>43300</v>
      </c>
      <c r="L126" t="str">
        <f>"39.317651"</f>
        <v>39.317651</v>
      </c>
      <c r="M126" t="str">
        <f>"22.128886"</f>
        <v>22.128886</v>
      </c>
      <c r="N126" t="s">
        <v>659</v>
      </c>
      <c r="O126" t="s">
        <v>914</v>
      </c>
      <c r="P126" t="s">
        <v>795</v>
      </c>
      <c r="Q126" t="str">
        <f>"2240055"</f>
        <v>2240055</v>
      </c>
      <c r="R126" t="s">
        <v>120</v>
      </c>
    </row>
    <row r="127" spans="1:18" ht="12.75">
      <c r="A127" s="147">
        <v>2</v>
      </c>
      <c r="B127" s="147" t="s">
        <v>60</v>
      </c>
      <c r="C127" s="147">
        <v>1</v>
      </c>
      <c r="D127" t="s">
        <v>278</v>
      </c>
      <c r="E127" t="s">
        <v>792</v>
      </c>
      <c r="F127" t="str">
        <f>"9220217"</f>
        <v>9220217</v>
      </c>
      <c r="G127" t="s">
        <v>604</v>
      </c>
      <c r="H127">
        <v>2443081364</v>
      </c>
      <c r="I127" t="s">
        <v>606</v>
      </c>
      <c r="J127" t="s">
        <v>299</v>
      </c>
      <c r="K127">
        <v>43063</v>
      </c>
      <c r="L127" t="str">
        <f>"39.190479"</f>
        <v>39.190479</v>
      </c>
      <c r="M127" t="str">
        <f>"22.092388"</f>
        <v>22.092388</v>
      </c>
      <c r="N127" t="s">
        <v>659</v>
      </c>
      <c r="O127" t="s">
        <v>915</v>
      </c>
      <c r="P127" t="s">
        <v>795</v>
      </c>
      <c r="Q127" t="str">
        <f>"2257010"</f>
        <v>2257010</v>
      </c>
      <c r="R127" t="s">
        <v>60</v>
      </c>
    </row>
    <row r="128" spans="1:18" ht="12.75">
      <c r="A128" s="147">
        <v>2</v>
      </c>
      <c r="B128" s="147" t="s">
        <v>60</v>
      </c>
      <c r="C128" s="147">
        <v>1</v>
      </c>
      <c r="D128" t="s">
        <v>278</v>
      </c>
      <c r="E128" t="s">
        <v>792</v>
      </c>
      <c r="F128" t="str">
        <f>"9220236"</f>
        <v>9220236</v>
      </c>
      <c r="G128" t="s">
        <v>1043</v>
      </c>
      <c r="H128">
        <v>2443097335</v>
      </c>
      <c r="I128" t="s">
        <v>620</v>
      </c>
      <c r="J128" t="s">
        <v>909</v>
      </c>
      <c r="K128">
        <v>43300</v>
      </c>
      <c r="L128" t="str">
        <f>"39.341444"</f>
        <v>39.341444</v>
      </c>
      <c r="M128" t="str">
        <f>"22.091750"</f>
        <v>22.091750</v>
      </c>
      <c r="N128" t="s">
        <v>659</v>
      </c>
      <c r="Q128" t="str">
        <f>"2240061"</f>
        <v>2240061</v>
      </c>
      <c r="R128" t="s">
        <v>120</v>
      </c>
    </row>
    <row r="129" spans="1:18" ht="12.75">
      <c r="A129" s="147">
        <v>2</v>
      </c>
      <c r="B129" s="147" t="s">
        <v>109</v>
      </c>
      <c r="C129" s="147">
        <v>1</v>
      </c>
      <c r="D129" t="s">
        <v>278</v>
      </c>
      <c r="E129" t="s">
        <v>792</v>
      </c>
      <c r="F129" t="str">
        <f>"9220023"</f>
        <v>9220023</v>
      </c>
      <c r="G129" t="s">
        <v>1047</v>
      </c>
      <c r="H129">
        <v>2443092505</v>
      </c>
      <c r="I129" t="s">
        <v>586</v>
      </c>
      <c r="J129" t="s">
        <v>903</v>
      </c>
      <c r="K129">
        <v>43100</v>
      </c>
      <c r="L129" t="str">
        <f>"39.335490"</f>
        <v>39.335490</v>
      </c>
      <c r="M129" t="str">
        <f>"22.012722"</f>
        <v>22.012722</v>
      </c>
      <c r="N129" t="s">
        <v>659</v>
      </c>
      <c r="O129" t="s">
        <v>1239</v>
      </c>
      <c r="P129" t="s">
        <v>795</v>
      </c>
      <c r="Q129" t="str">
        <f>"2201033"</f>
        <v>2201033</v>
      </c>
      <c r="R129" t="s">
        <v>32</v>
      </c>
    </row>
    <row r="130" spans="1:18" ht="12.75">
      <c r="A130" s="147">
        <v>2</v>
      </c>
      <c r="B130" s="147" t="s">
        <v>120</v>
      </c>
      <c r="C130" s="147">
        <v>1</v>
      </c>
      <c r="D130" t="s">
        <v>278</v>
      </c>
      <c r="E130" t="s">
        <v>792</v>
      </c>
      <c r="F130" t="str">
        <f>"9220029"</f>
        <v>9220029</v>
      </c>
      <c r="G130" t="s">
        <v>1044</v>
      </c>
      <c r="H130">
        <v>2443051610</v>
      </c>
      <c r="I130" t="s">
        <v>624</v>
      </c>
      <c r="J130" t="s">
        <v>775</v>
      </c>
      <c r="K130">
        <v>43300</v>
      </c>
      <c r="L130" t="str">
        <f>"39.206935"</f>
        <v>39.206935</v>
      </c>
      <c r="M130" t="str">
        <f>"22.042153"</f>
        <v>22.042153</v>
      </c>
      <c r="N130" t="s">
        <v>659</v>
      </c>
      <c r="O130" t="s">
        <v>911</v>
      </c>
      <c r="P130" t="s">
        <v>795</v>
      </c>
      <c r="Q130" t="str">
        <f>"2213010"</f>
        <v>2213010</v>
      </c>
      <c r="R130" t="s">
        <v>120</v>
      </c>
    </row>
    <row r="131" spans="1:18" ht="12.75">
      <c r="A131" s="147">
        <v>2</v>
      </c>
      <c r="B131" s="147" t="s">
        <v>60</v>
      </c>
      <c r="C131" s="147">
        <v>1</v>
      </c>
      <c r="D131" t="s">
        <v>278</v>
      </c>
      <c r="E131" t="s">
        <v>792</v>
      </c>
      <c r="F131" t="str">
        <f>"9220321"</f>
        <v>9220321</v>
      </c>
      <c r="G131" t="s">
        <v>1041</v>
      </c>
      <c r="H131">
        <v>2443096316</v>
      </c>
      <c r="I131" t="s">
        <v>627</v>
      </c>
      <c r="J131" t="s">
        <v>769</v>
      </c>
      <c r="K131">
        <v>43300</v>
      </c>
      <c r="L131" t="str">
        <f>"39.370896"</f>
        <v>39.370896</v>
      </c>
      <c r="M131" t="str">
        <f>"22.141881"</f>
        <v>22.141881</v>
      </c>
      <c r="N131" t="s">
        <v>659</v>
      </c>
      <c r="O131" t="s">
        <v>1071</v>
      </c>
      <c r="P131" t="s">
        <v>795</v>
      </c>
      <c r="Q131" t="str">
        <f>"2240061"</f>
        <v>2240061</v>
      </c>
      <c r="R131" t="s">
        <v>120</v>
      </c>
    </row>
    <row r="132" spans="1:18" ht="12.75">
      <c r="A132" s="147">
        <v>2</v>
      </c>
      <c r="B132" s="147" t="s">
        <v>60</v>
      </c>
      <c r="C132" s="147">
        <v>1</v>
      </c>
      <c r="D132" t="s">
        <v>278</v>
      </c>
      <c r="E132" t="s">
        <v>792</v>
      </c>
      <c r="F132" t="str">
        <f>"9220241"</f>
        <v>9220241</v>
      </c>
      <c r="G132" t="s">
        <v>1049</v>
      </c>
      <c r="H132">
        <v>2443031234</v>
      </c>
      <c r="I132" t="s">
        <v>609</v>
      </c>
      <c r="J132" t="s">
        <v>920</v>
      </c>
      <c r="K132">
        <v>43063</v>
      </c>
      <c r="L132" t="str">
        <f>"39.184240"</f>
        <v>39.184240</v>
      </c>
      <c r="M132" t="str">
        <f>"22.129665"</f>
        <v>22.129665</v>
      </c>
      <c r="N132" t="s">
        <v>659</v>
      </c>
      <c r="O132" t="s">
        <v>1265</v>
      </c>
      <c r="P132" t="s">
        <v>795</v>
      </c>
      <c r="Q132" t="str">
        <f>"2207010"</f>
        <v>2207010</v>
      </c>
      <c r="R132" t="s">
        <v>60</v>
      </c>
    </row>
    <row r="133" spans="1:18" ht="12.75">
      <c r="A133" s="147">
        <v>2</v>
      </c>
      <c r="B133" s="147" t="s">
        <v>120</v>
      </c>
      <c r="C133" s="147">
        <v>1</v>
      </c>
      <c r="D133" t="s">
        <v>278</v>
      </c>
      <c r="E133" t="s">
        <v>792</v>
      </c>
      <c r="F133" t="str">
        <f>"9220249"</f>
        <v>9220249</v>
      </c>
      <c r="G133" t="s">
        <v>1051</v>
      </c>
      <c r="H133">
        <v>2443041285</v>
      </c>
      <c r="I133" t="s">
        <v>635</v>
      </c>
      <c r="J133" t="s">
        <v>759</v>
      </c>
      <c r="K133">
        <v>43300</v>
      </c>
      <c r="L133" t="str">
        <f>"39.393247"</f>
        <v>39.393247</v>
      </c>
      <c r="M133" t="str">
        <f>"22.073088"</f>
        <v>22.073088</v>
      </c>
      <c r="N133" t="s">
        <v>659</v>
      </c>
      <c r="O133" t="s">
        <v>1072</v>
      </c>
      <c r="P133" t="s">
        <v>795</v>
      </c>
      <c r="Q133" t="str">
        <f>"2204030"</f>
        <v>2204030</v>
      </c>
      <c r="R133" t="s">
        <v>120</v>
      </c>
    </row>
    <row r="134" spans="1:14" ht="13.5" thickBot="1">
      <c r="A134" s="147">
        <v>2</v>
      </c>
      <c r="B134" s="147" t="s">
        <v>60</v>
      </c>
      <c r="C134" s="147">
        <v>1</v>
      </c>
      <c r="D134" t="s">
        <v>278</v>
      </c>
      <c r="E134" t="s">
        <v>792</v>
      </c>
      <c r="F134" t="str">
        <f>"9220263"</f>
        <v>9220263</v>
      </c>
      <c r="G134" t="s">
        <v>1073</v>
      </c>
      <c r="H134">
        <v>2443095236</v>
      </c>
      <c r="I134" t="s">
        <v>615</v>
      </c>
      <c r="J134" t="s">
        <v>613</v>
      </c>
      <c r="K134">
        <v>43300</v>
      </c>
      <c r="L134" t="str">
        <f>"39.254372"</f>
        <v>39.254372</v>
      </c>
      <c r="M134" t="str">
        <f>"22.056071"</f>
        <v>22.056071</v>
      </c>
      <c r="N134" t="s">
        <v>659</v>
      </c>
    </row>
    <row r="135" spans="1:17" s="54" customFormat="1" ht="13.5" thickBot="1">
      <c r="A135" s="148" t="s">
        <v>1110</v>
      </c>
      <c r="B135" s="149"/>
      <c r="C135" s="149"/>
      <c r="D135" s="149"/>
      <c r="E135" s="149"/>
      <c r="F135" s="150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51"/>
    </row>
    <row r="136" spans="2:16" ht="12.75">
      <c r="B136" s="147" t="s">
        <v>32</v>
      </c>
      <c r="D136" t="s">
        <v>31</v>
      </c>
      <c r="E136" t="s">
        <v>784</v>
      </c>
      <c r="F136" t="str">
        <f>"7221001"</f>
        <v>7221001</v>
      </c>
      <c r="G136" t="s">
        <v>1074</v>
      </c>
      <c r="H136">
        <v>2441026396</v>
      </c>
      <c r="I136" t="s">
        <v>1075</v>
      </c>
      <c r="J136" t="s">
        <v>791</v>
      </c>
      <c r="K136">
        <v>43100</v>
      </c>
      <c r="L136" t="str">
        <f>"39.346868"</f>
        <v>39.346868</v>
      </c>
      <c r="M136" t="str">
        <f>"21.912345"</f>
        <v>21.912345</v>
      </c>
      <c r="N136" t="s">
        <v>659</v>
      </c>
      <c r="O136" t="s">
        <v>1091</v>
      </c>
      <c r="P136" t="s">
        <v>795</v>
      </c>
    </row>
    <row r="137" spans="2:16" ht="12.75">
      <c r="B137" s="147" t="s">
        <v>32</v>
      </c>
      <c r="D137" t="s">
        <v>31</v>
      </c>
      <c r="E137" t="s">
        <v>784</v>
      </c>
      <c r="F137" t="str">
        <f>"7221003"</f>
        <v>7221003</v>
      </c>
      <c r="G137" t="s">
        <v>785</v>
      </c>
      <c r="H137">
        <v>2441075354</v>
      </c>
      <c r="I137" t="s">
        <v>446</v>
      </c>
      <c r="J137" t="s">
        <v>786</v>
      </c>
      <c r="K137">
        <v>43100</v>
      </c>
      <c r="L137" t="str">
        <f>"39.370589"</f>
        <v>39.370589</v>
      </c>
      <c r="M137" t="str">
        <f>"21.934709"</f>
        <v>21.934709</v>
      </c>
      <c r="N137" t="s">
        <v>659</v>
      </c>
      <c r="O137" t="s">
        <v>1092</v>
      </c>
      <c r="P137" t="s">
        <v>795</v>
      </c>
    </row>
    <row r="138" spans="2:14" ht="12.75">
      <c r="B138" s="147" t="s">
        <v>32</v>
      </c>
      <c r="D138" t="s">
        <v>31</v>
      </c>
      <c r="E138" t="s">
        <v>784</v>
      </c>
      <c r="F138" t="str">
        <f>"7221009"</f>
        <v>7221009</v>
      </c>
      <c r="G138" t="s">
        <v>1093</v>
      </c>
      <c r="H138">
        <v>6907013738</v>
      </c>
      <c r="I138" t="s">
        <v>1235</v>
      </c>
      <c r="J138" t="s">
        <v>1094</v>
      </c>
      <c r="K138">
        <v>43100</v>
      </c>
      <c r="L138" t="str">
        <f>"39.364270"</f>
        <v>39.364270</v>
      </c>
      <c r="M138" t="str">
        <f>"21.932852"</f>
        <v>21.932852</v>
      </c>
      <c r="N138" t="s">
        <v>659</v>
      </c>
    </row>
    <row r="139" spans="2:14" ht="12.75">
      <c r="B139" s="147" t="s">
        <v>32</v>
      </c>
      <c r="D139" t="s">
        <v>31</v>
      </c>
      <c r="E139" t="s">
        <v>784</v>
      </c>
      <c r="F139" t="str">
        <f>"7221005"</f>
        <v>7221005</v>
      </c>
      <c r="G139" t="s">
        <v>787</v>
      </c>
      <c r="H139">
        <v>2441026040</v>
      </c>
      <c r="I139" t="s">
        <v>450</v>
      </c>
      <c r="J139" t="s">
        <v>788</v>
      </c>
      <c r="K139">
        <v>43100</v>
      </c>
      <c r="L139" t="str">
        <f>"39.380959"</f>
        <v>39.380959</v>
      </c>
      <c r="M139" t="str">
        <f>"21.900146"</f>
        <v>21.900146</v>
      </c>
      <c r="N139" t="s">
        <v>659</v>
      </c>
    </row>
  </sheetData>
  <sheetProtection/>
  <mergeCells count="3">
    <mergeCell ref="A2:Q2"/>
    <mergeCell ref="A63:Q63"/>
    <mergeCell ref="A135:Q1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">
      <selection activeCell="A1" sqref="A1"/>
    </sheetView>
  </sheetViews>
  <sheetFormatPr defaultColWidth="87.57421875" defaultRowHeight="12.75"/>
  <cols>
    <col min="1" max="1" width="6.7109375" style="0" bestFit="1" customWidth="1"/>
    <col min="2" max="2" width="12.7109375" style="0" bestFit="1" customWidth="1"/>
    <col min="3" max="3" width="18.7109375" style="0" bestFit="1" customWidth="1"/>
    <col min="4" max="4" width="15.8515625" style="0" bestFit="1" customWidth="1"/>
    <col min="5" max="5" width="8.00390625" style="0" bestFit="1" customWidth="1"/>
    <col min="6" max="6" width="87.140625" style="0" bestFit="1" customWidth="1"/>
    <col min="7" max="7" width="11.00390625" style="0" bestFit="1" customWidth="1"/>
    <col min="8" max="8" width="31.00390625" style="0" bestFit="1" customWidth="1"/>
    <col min="9" max="9" width="37.140625" style="0" bestFit="1" customWidth="1"/>
    <col min="10" max="10" width="6.00390625" style="0" bestFit="1" customWidth="1"/>
    <col min="11" max="11" width="17.7109375" style="0" bestFit="1" customWidth="1"/>
    <col min="12" max="12" width="17.00390625" style="0" bestFit="1" customWidth="1"/>
    <col min="13" max="13" width="11.00390625" style="0" bestFit="1" customWidth="1"/>
    <col min="14" max="14" width="39.140625" style="0" bestFit="1" customWidth="1"/>
    <col min="15" max="15" width="15.421875" style="0" bestFit="1" customWidth="1"/>
    <col min="16" max="77" width="13.00390625" style="0" customWidth="1"/>
  </cols>
  <sheetData>
    <row r="1" spans="1:16" s="54" customFormat="1" ht="51.75" customHeight="1" thickBot="1">
      <c r="A1" s="55" t="s">
        <v>640</v>
      </c>
      <c r="B1" s="56" t="s">
        <v>641</v>
      </c>
      <c r="C1" s="56" t="s">
        <v>642</v>
      </c>
      <c r="D1" s="56" t="s">
        <v>643</v>
      </c>
      <c r="E1" s="56" t="s">
        <v>1076</v>
      </c>
      <c r="F1" s="56" t="s">
        <v>644</v>
      </c>
      <c r="G1" s="56" t="s">
        <v>645</v>
      </c>
      <c r="H1" s="56" t="s">
        <v>647</v>
      </c>
      <c r="I1" s="56" t="s">
        <v>648</v>
      </c>
      <c r="J1" s="56" t="s">
        <v>649</v>
      </c>
      <c r="K1" s="56" t="s">
        <v>650</v>
      </c>
      <c r="L1" s="56" t="s">
        <v>651</v>
      </c>
      <c r="M1" s="56" t="s">
        <v>652</v>
      </c>
      <c r="N1" s="56" t="s">
        <v>654</v>
      </c>
      <c r="O1" s="57" t="s">
        <v>655</v>
      </c>
      <c r="P1" s="57" t="s">
        <v>1095</v>
      </c>
    </row>
    <row r="2" spans="1:16" s="54" customFormat="1" ht="13.5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1"/>
    </row>
    <row r="3" spans="1:16" ht="12.75">
      <c r="A3" s="109">
        <v>12</v>
      </c>
      <c r="B3" s="110" t="s">
        <v>1052</v>
      </c>
      <c r="C3" s="110" t="s">
        <v>9</v>
      </c>
      <c r="D3" s="110" t="s">
        <v>656</v>
      </c>
      <c r="E3" s="110" t="str">
        <f>"9220121"</f>
        <v>9220121</v>
      </c>
      <c r="F3" s="110" t="s">
        <v>1053</v>
      </c>
      <c r="G3" s="110">
        <v>2445031200</v>
      </c>
      <c r="H3" s="110" t="s">
        <v>22</v>
      </c>
      <c r="I3" s="110" t="s">
        <v>657</v>
      </c>
      <c r="J3" s="110">
        <v>43065</v>
      </c>
      <c r="K3" s="110" t="str">
        <f>"39.347380"</f>
        <v>39.347380</v>
      </c>
      <c r="L3" s="110" t="str">
        <f>"21.459061"</f>
        <v>21.459061</v>
      </c>
      <c r="M3" s="110" t="s">
        <v>658</v>
      </c>
      <c r="N3" s="110" t="s">
        <v>1111</v>
      </c>
      <c r="O3" s="110" t="s">
        <v>661</v>
      </c>
      <c r="P3" s="112" t="s">
        <v>60</v>
      </c>
    </row>
    <row r="4" spans="1:16" ht="13.5" thickBot="1">
      <c r="A4" s="119">
        <v>12</v>
      </c>
      <c r="B4" s="120" t="s">
        <v>1052</v>
      </c>
      <c r="C4" s="120" t="s">
        <v>9</v>
      </c>
      <c r="D4" s="120" t="s">
        <v>656</v>
      </c>
      <c r="E4" s="120" t="str">
        <f>"9220128"</f>
        <v>9220128</v>
      </c>
      <c r="F4" s="120" t="s">
        <v>925</v>
      </c>
      <c r="G4" s="120">
        <v>2445031715</v>
      </c>
      <c r="H4" s="120" t="s">
        <v>28</v>
      </c>
      <c r="I4" s="120" t="s">
        <v>663</v>
      </c>
      <c r="J4" s="120">
        <v>43066</v>
      </c>
      <c r="K4" s="120" t="str">
        <f>"39.192411"</f>
        <v>39.192411</v>
      </c>
      <c r="L4" s="120" t="str">
        <f>"21.416481"</f>
        <v>21.416481</v>
      </c>
      <c r="M4" s="120" t="s">
        <v>658</v>
      </c>
      <c r="N4" s="120" t="s">
        <v>1112</v>
      </c>
      <c r="O4" s="120" t="s">
        <v>661</v>
      </c>
      <c r="P4" s="122" t="s">
        <v>60</v>
      </c>
    </row>
    <row r="5" spans="1:16" ht="12.75">
      <c r="A5" s="109">
        <v>5</v>
      </c>
      <c r="B5" s="110" t="s">
        <v>32</v>
      </c>
      <c r="C5" s="110" t="s">
        <v>31</v>
      </c>
      <c r="D5" s="110" t="s">
        <v>656</v>
      </c>
      <c r="E5" s="110" t="str">
        <f>"9220307"</f>
        <v>9220307</v>
      </c>
      <c r="F5" s="110" t="s">
        <v>947</v>
      </c>
      <c r="G5" s="110">
        <v>2441041787</v>
      </c>
      <c r="H5" s="110" t="s">
        <v>35</v>
      </c>
      <c r="I5" s="110" t="s">
        <v>713</v>
      </c>
      <c r="J5" s="110">
        <v>43100</v>
      </c>
      <c r="K5" s="110" t="str">
        <f>"39.358797"</f>
        <v>39.358797</v>
      </c>
      <c r="L5" s="110" t="str">
        <f>"21.941517"</f>
        <v>21.941517</v>
      </c>
      <c r="M5" s="110" t="s">
        <v>659</v>
      </c>
      <c r="N5" s="110" t="s">
        <v>1113</v>
      </c>
      <c r="O5" s="110" t="s">
        <v>661</v>
      </c>
      <c r="P5" s="112" t="s">
        <v>32</v>
      </c>
    </row>
    <row r="6" spans="1:16" ht="12.75">
      <c r="A6" s="113">
        <v>1</v>
      </c>
      <c r="B6" s="107" t="s">
        <v>32</v>
      </c>
      <c r="C6" s="107" t="s">
        <v>31</v>
      </c>
      <c r="D6" s="107" t="s">
        <v>656</v>
      </c>
      <c r="E6" s="107" t="str">
        <f>"9220357"</f>
        <v>9220357</v>
      </c>
      <c r="F6" s="107" t="s">
        <v>944</v>
      </c>
      <c r="G6" s="107">
        <v>2441023977</v>
      </c>
      <c r="H6" s="107" t="s">
        <v>672</v>
      </c>
      <c r="I6" s="107" t="s">
        <v>673</v>
      </c>
      <c r="J6" s="107">
        <v>43132</v>
      </c>
      <c r="K6" s="107" t="str">
        <f>"39.363588"</f>
        <v>39.363588</v>
      </c>
      <c r="L6" s="107" t="str">
        <f>"21.915399"</f>
        <v>21.915399</v>
      </c>
      <c r="M6" s="107" t="s">
        <v>659</v>
      </c>
      <c r="N6" s="107" t="s">
        <v>1114</v>
      </c>
      <c r="O6" s="107" t="s">
        <v>661</v>
      </c>
      <c r="P6" s="114" t="s">
        <v>32</v>
      </c>
    </row>
    <row r="7" spans="1:16" ht="12.75">
      <c r="A7" s="113">
        <v>3</v>
      </c>
      <c r="B7" s="107" t="s">
        <v>32</v>
      </c>
      <c r="C7" s="107" t="s">
        <v>31</v>
      </c>
      <c r="D7" s="107" t="s">
        <v>656</v>
      </c>
      <c r="E7" s="107" t="str">
        <f>"9220332"</f>
        <v>9220332</v>
      </c>
      <c r="F7" s="107" t="s">
        <v>938</v>
      </c>
      <c r="G7" s="107">
        <v>2441073912</v>
      </c>
      <c r="H7" s="107" t="s">
        <v>50</v>
      </c>
      <c r="I7" s="107" t="s">
        <v>694</v>
      </c>
      <c r="J7" s="107">
        <v>43100</v>
      </c>
      <c r="K7" s="107" t="str">
        <f>"39.365468"</f>
        <v>39.365468</v>
      </c>
      <c r="L7" s="107" t="str">
        <f>"21.926746"</f>
        <v>21.926746</v>
      </c>
      <c r="M7" s="107" t="s">
        <v>659</v>
      </c>
      <c r="N7" s="107" t="s">
        <v>1109</v>
      </c>
      <c r="O7" s="107" t="s">
        <v>661</v>
      </c>
      <c r="P7" s="114" t="s">
        <v>32</v>
      </c>
    </row>
    <row r="8" spans="1:16" ht="12.75">
      <c r="A8" s="113">
        <v>4</v>
      </c>
      <c r="B8" s="107" t="s">
        <v>32</v>
      </c>
      <c r="C8" s="107" t="s">
        <v>31</v>
      </c>
      <c r="D8" s="107" t="s">
        <v>656</v>
      </c>
      <c r="E8" s="107" t="str">
        <f>"9220341"</f>
        <v>9220341</v>
      </c>
      <c r="F8" s="107" t="s">
        <v>952</v>
      </c>
      <c r="G8" s="107">
        <v>2441026192</v>
      </c>
      <c r="H8" s="107" t="s">
        <v>54</v>
      </c>
      <c r="I8" s="107" t="s">
        <v>1055</v>
      </c>
      <c r="J8" s="107">
        <v>43100</v>
      </c>
      <c r="K8" s="107" t="str">
        <f>"39.369962"</f>
        <v>39.369962</v>
      </c>
      <c r="L8" s="107" t="str">
        <f>"21.913858"</f>
        <v>21.913858</v>
      </c>
      <c r="M8" s="107" t="s">
        <v>659</v>
      </c>
      <c r="N8" s="107" t="s">
        <v>1115</v>
      </c>
      <c r="O8" s="107" t="s">
        <v>661</v>
      </c>
      <c r="P8" s="114" t="s">
        <v>32</v>
      </c>
    </row>
    <row r="9" spans="1:16" ht="12.75">
      <c r="A9" s="113">
        <v>5</v>
      </c>
      <c r="B9" s="107" t="s">
        <v>32</v>
      </c>
      <c r="C9" s="107" t="s">
        <v>31</v>
      </c>
      <c r="D9" s="107" t="s">
        <v>656</v>
      </c>
      <c r="E9" s="107" t="str">
        <f>"9220403"</f>
        <v>9220403</v>
      </c>
      <c r="F9" s="107" t="s">
        <v>943</v>
      </c>
      <c r="G9" s="107">
        <v>2441070665</v>
      </c>
      <c r="H9" s="107" t="s">
        <v>58</v>
      </c>
      <c r="I9" s="107" t="s">
        <v>711</v>
      </c>
      <c r="J9" s="107">
        <v>43132</v>
      </c>
      <c r="K9" s="107" t="str">
        <f>"39.357225"</f>
        <v>39.357225</v>
      </c>
      <c r="L9" s="107" t="str">
        <f>"21.931071"</f>
        <v>21.931071</v>
      </c>
      <c r="M9" s="107" t="s">
        <v>659</v>
      </c>
      <c r="N9" s="107" t="s">
        <v>1116</v>
      </c>
      <c r="O9" s="107" t="s">
        <v>661</v>
      </c>
      <c r="P9" s="114" t="s">
        <v>32</v>
      </c>
    </row>
    <row r="10" spans="1:16" ht="12.75">
      <c r="A10" s="113">
        <v>2</v>
      </c>
      <c r="B10" s="107" t="s">
        <v>32</v>
      </c>
      <c r="C10" s="107" t="s">
        <v>31</v>
      </c>
      <c r="D10" s="107" t="s">
        <v>656</v>
      </c>
      <c r="E10" s="142" t="str">
        <f>"9520687"</f>
        <v>9520687</v>
      </c>
      <c r="F10" s="107" t="s">
        <v>61</v>
      </c>
      <c r="G10" s="107">
        <v>2441075134</v>
      </c>
      <c r="H10" s="107" t="s">
        <v>64</v>
      </c>
      <c r="I10" s="107" t="s">
        <v>679</v>
      </c>
      <c r="J10" s="107">
        <v>43100</v>
      </c>
      <c r="K10" s="107" t="str">
        <f>"39.375191"</f>
        <v>39.375191</v>
      </c>
      <c r="L10" s="107" t="str">
        <f>"21.930649"</f>
        <v>21.930649</v>
      </c>
      <c r="M10" s="107" t="s">
        <v>659</v>
      </c>
      <c r="N10" s="107"/>
      <c r="O10" s="107"/>
      <c r="P10" s="114" t="s">
        <v>32</v>
      </c>
    </row>
    <row r="11" spans="1:16" ht="12.75">
      <c r="A11" s="113">
        <v>1</v>
      </c>
      <c r="B11" s="107" t="s">
        <v>32</v>
      </c>
      <c r="C11" s="107" t="s">
        <v>31</v>
      </c>
      <c r="D11" s="107" t="s">
        <v>656</v>
      </c>
      <c r="E11" s="107" t="str">
        <f>"9220001"</f>
        <v>9220001</v>
      </c>
      <c r="F11" s="107" t="s">
        <v>942</v>
      </c>
      <c r="G11" s="107">
        <v>2441023978</v>
      </c>
      <c r="H11" s="107" t="s">
        <v>67</v>
      </c>
      <c r="I11" s="107" t="s">
        <v>670</v>
      </c>
      <c r="J11" s="107">
        <v>43132</v>
      </c>
      <c r="K11" s="107" t="str">
        <f>"39.363810"</f>
        <v>39.363810</v>
      </c>
      <c r="L11" s="107" t="str">
        <f>"21.915383"</f>
        <v>21.915383</v>
      </c>
      <c r="M11" s="107" t="s">
        <v>659</v>
      </c>
      <c r="N11" s="107" t="s">
        <v>1117</v>
      </c>
      <c r="O11" s="107" t="s">
        <v>661</v>
      </c>
      <c r="P11" s="114" t="s">
        <v>32</v>
      </c>
    </row>
    <row r="12" spans="1:16" ht="12.75">
      <c r="A12" s="113">
        <v>2</v>
      </c>
      <c r="B12" s="107" t="s">
        <v>32</v>
      </c>
      <c r="C12" s="107" t="s">
        <v>31</v>
      </c>
      <c r="D12" s="107" t="s">
        <v>656</v>
      </c>
      <c r="E12" s="107" t="str">
        <f>"9220062"</f>
        <v>9220062</v>
      </c>
      <c r="F12" s="107" t="s">
        <v>950</v>
      </c>
      <c r="G12" s="107">
        <v>2441021439</v>
      </c>
      <c r="H12" s="107" t="s">
        <v>70</v>
      </c>
      <c r="I12" s="107" t="s">
        <v>683</v>
      </c>
      <c r="J12" s="107">
        <v>43100</v>
      </c>
      <c r="K12" s="107" t="str">
        <f>"39.369265"</f>
        <v>39.369265</v>
      </c>
      <c r="L12" s="107" t="str">
        <f>"21.921733"</f>
        <v>21.921733</v>
      </c>
      <c r="M12" s="107" t="s">
        <v>659</v>
      </c>
      <c r="N12" s="107" t="s">
        <v>1118</v>
      </c>
      <c r="O12" s="107" t="s">
        <v>661</v>
      </c>
      <c r="P12" s="114" t="s">
        <v>32</v>
      </c>
    </row>
    <row r="13" spans="1:16" ht="12.75">
      <c r="A13" s="113">
        <v>3</v>
      </c>
      <c r="B13" s="107" t="s">
        <v>32</v>
      </c>
      <c r="C13" s="107" t="s">
        <v>31</v>
      </c>
      <c r="D13" s="107" t="s">
        <v>656</v>
      </c>
      <c r="E13" s="107" t="str">
        <f>"9220063"</f>
        <v>9220063</v>
      </c>
      <c r="F13" s="107" t="s">
        <v>951</v>
      </c>
      <c r="G13" s="107">
        <v>2441021773</v>
      </c>
      <c r="H13" s="107" t="s">
        <v>73</v>
      </c>
      <c r="I13" s="107" t="s">
        <v>698</v>
      </c>
      <c r="J13" s="107">
        <v>43100</v>
      </c>
      <c r="K13" s="107" t="str">
        <f>"39.365773"</f>
        <v>39.365773</v>
      </c>
      <c r="L13" s="107" t="str">
        <f>"21.926883"</f>
        <v>21.926883</v>
      </c>
      <c r="M13" s="107" t="s">
        <v>659</v>
      </c>
      <c r="N13" s="107" t="s">
        <v>1119</v>
      </c>
      <c r="O13" s="107" t="s">
        <v>661</v>
      </c>
      <c r="P13" s="114" t="s">
        <v>32</v>
      </c>
    </row>
    <row r="14" spans="1:16" ht="12.75">
      <c r="A14" s="113">
        <v>4</v>
      </c>
      <c r="B14" s="107" t="s">
        <v>32</v>
      </c>
      <c r="C14" s="107" t="s">
        <v>31</v>
      </c>
      <c r="D14" s="107" t="s">
        <v>656</v>
      </c>
      <c r="E14" s="107" t="str">
        <f>"9220064"</f>
        <v>9220064</v>
      </c>
      <c r="F14" s="107" t="s">
        <v>934</v>
      </c>
      <c r="G14" s="107">
        <v>2441021371</v>
      </c>
      <c r="H14" s="107" t="s">
        <v>77</v>
      </c>
      <c r="I14" s="107" t="s">
        <v>703</v>
      </c>
      <c r="J14" s="107">
        <v>43100</v>
      </c>
      <c r="K14" s="107" t="str">
        <f>"39.374087"</f>
        <v>39.374087</v>
      </c>
      <c r="L14" s="107" t="str">
        <f>"21.916299"</f>
        <v>21.916299</v>
      </c>
      <c r="M14" s="107" t="s">
        <v>659</v>
      </c>
      <c r="N14" s="107" t="s">
        <v>1120</v>
      </c>
      <c r="O14" s="107" t="s">
        <v>661</v>
      </c>
      <c r="P14" s="114" t="s">
        <v>32</v>
      </c>
    </row>
    <row r="15" spans="1:16" ht="12.75">
      <c r="A15" s="113">
        <v>5</v>
      </c>
      <c r="B15" s="107" t="s">
        <v>32</v>
      </c>
      <c r="C15" s="107" t="s">
        <v>31</v>
      </c>
      <c r="D15" s="107" t="s">
        <v>656</v>
      </c>
      <c r="E15" s="107" t="str">
        <f>"9220002"</f>
        <v>9220002</v>
      </c>
      <c r="F15" s="107" t="s">
        <v>956</v>
      </c>
      <c r="G15" s="107">
        <v>2441022806</v>
      </c>
      <c r="H15" s="107" t="s">
        <v>82</v>
      </c>
      <c r="I15" s="107" t="s">
        <v>717</v>
      </c>
      <c r="J15" s="107">
        <v>43132</v>
      </c>
      <c r="K15" s="107" t="str">
        <f>"39.358792"</f>
        <v>39.358792</v>
      </c>
      <c r="L15" s="107" t="str">
        <f>"21.921266"</f>
        <v>21.921266</v>
      </c>
      <c r="M15" s="107" t="s">
        <v>659</v>
      </c>
      <c r="N15" s="107" t="s">
        <v>1121</v>
      </c>
      <c r="O15" s="107" t="s">
        <v>661</v>
      </c>
      <c r="P15" s="114" t="s">
        <v>32</v>
      </c>
    </row>
    <row r="16" spans="1:16" ht="12.75">
      <c r="A16" s="113">
        <v>1</v>
      </c>
      <c r="B16" s="107" t="s">
        <v>32</v>
      </c>
      <c r="C16" s="107" t="s">
        <v>31</v>
      </c>
      <c r="D16" s="107" t="s">
        <v>656</v>
      </c>
      <c r="E16" s="107" t="str">
        <f>"9220204"</f>
        <v>9220204</v>
      </c>
      <c r="F16" s="107" t="s">
        <v>957</v>
      </c>
      <c r="G16" s="107">
        <v>2441022664</v>
      </c>
      <c r="H16" s="107" t="s">
        <v>86</v>
      </c>
      <c r="I16" s="107" t="s">
        <v>668</v>
      </c>
      <c r="J16" s="107">
        <v>43100</v>
      </c>
      <c r="K16" s="107" t="str">
        <f>"39.359537"</f>
        <v>39.359537</v>
      </c>
      <c r="L16" s="107" t="str">
        <f>"21.912605"</f>
        <v>21.912605</v>
      </c>
      <c r="M16" s="107" t="s">
        <v>659</v>
      </c>
      <c r="N16" s="107" t="s">
        <v>1122</v>
      </c>
      <c r="O16" s="107" t="s">
        <v>661</v>
      </c>
      <c r="P16" s="114" t="s">
        <v>32</v>
      </c>
    </row>
    <row r="17" spans="1:16" ht="12.75">
      <c r="A17" s="113">
        <v>4</v>
      </c>
      <c r="B17" s="107" t="s">
        <v>32</v>
      </c>
      <c r="C17" s="107" t="s">
        <v>31</v>
      </c>
      <c r="D17" s="107" t="s">
        <v>656</v>
      </c>
      <c r="E17" s="107" t="str">
        <f>"9220205"</f>
        <v>9220205</v>
      </c>
      <c r="F17" s="107" t="s">
        <v>928</v>
      </c>
      <c r="G17" s="107">
        <v>2441022302</v>
      </c>
      <c r="H17" s="107" t="s">
        <v>91</v>
      </c>
      <c r="I17" s="107" t="s">
        <v>700</v>
      </c>
      <c r="J17" s="107">
        <v>43100</v>
      </c>
      <c r="K17" s="107" t="str">
        <f>"39.367275"</f>
        <v>39.367275</v>
      </c>
      <c r="L17" s="107" t="str">
        <f>"21.905865"</f>
        <v>21.905865</v>
      </c>
      <c r="M17" s="107" t="s">
        <v>659</v>
      </c>
      <c r="N17" s="107" t="s">
        <v>1123</v>
      </c>
      <c r="O17" s="107" t="s">
        <v>661</v>
      </c>
      <c r="P17" s="114" t="s">
        <v>32</v>
      </c>
    </row>
    <row r="18" spans="1:16" ht="12.75">
      <c r="A18" s="113">
        <v>2</v>
      </c>
      <c r="B18" s="107" t="s">
        <v>32</v>
      </c>
      <c r="C18" s="107" t="s">
        <v>31</v>
      </c>
      <c r="D18" s="107" t="s">
        <v>656</v>
      </c>
      <c r="E18" s="107" t="str">
        <f>"9220206"</f>
        <v>9220206</v>
      </c>
      <c r="F18" s="107" t="s">
        <v>958</v>
      </c>
      <c r="G18" s="107">
        <v>2441023602</v>
      </c>
      <c r="H18" s="107" t="s">
        <v>96</v>
      </c>
      <c r="I18" s="107" t="s">
        <v>685</v>
      </c>
      <c r="J18" s="107">
        <v>43131</v>
      </c>
      <c r="K18" s="107" t="str">
        <f>"39.369189"</f>
        <v>39.369189</v>
      </c>
      <c r="L18" s="107" t="str">
        <f>"21.930672"</f>
        <v>21.930672</v>
      </c>
      <c r="M18" s="107" t="s">
        <v>659</v>
      </c>
      <c r="N18" s="107" t="s">
        <v>1124</v>
      </c>
      <c r="O18" s="107" t="s">
        <v>661</v>
      </c>
      <c r="P18" s="114" t="s">
        <v>32</v>
      </c>
    </row>
    <row r="19" spans="1:16" ht="12.75">
      <c r="A19" s="113">
        <v>3</v>
      </c>
      <c r="B19" s="107" t="s">
        <v>32</v>
      </c>
      <c r="C19" s="107" t="s">
        <v>31</v>
      </c>
      <c r="D19" s="107" t="s">
        <v>656</v>
      </c>
      <c r="E19" s="107" t="str">
        <f>"9220003"</f>
        <v>9220003</v>
      </c>
      <c r="F19" s="107" t="s">
        <v>946</v>
      </c>
      <c r="G19" s="107">
        <v>2441021418</v>
      </c>
      <c r="H19" s="107" t="s">
        <v>101</v>
      </c>
      <c r="I19" s="107" t="s">
        <v>696</v>
      </c>
      <c r="J19" s="107">
        <v>43100</v>
      </c>
      <c r="K19" s="107" t="str">
        <f>"39.359652"</f>
        <v>39.359652</v>
      </c>
      <c r="L19" s="107" t="str">
        <f>"21.935004"</f>
        <v>21.935004</v>
      </c>
      <c r="M19" s="107" t="s">
        <v>659</v>
      </c>
      <c r="N19" s="107" t="s">
        <v>1125</v>
      </c>
      <c r="O19" s="107" t="s">
        <v>661</v>
      </c>
      <c r="P19" s="114" t="s">
        <v>32</v>
      </c>
    </row>
    <row r="20" spans="1:16" ht="12.75">
      <c r="A20" s="113">
        <v>3</v>
      </c>
      <c r="B20" s="107" t="s">
        <v>109</v>
      </c>
      <c r="C20" s="107" t="s">
        <v>31</v>
      </c>
      <c r="D20" s="107" t="s">
        <v>656</v>
      </c>
      <c r="E20" s="107" t="str">
        <f>"9220215"</f>
        <v>9220215</v>
      </c>
      <c r="F20" s="107" t="s">
        <v>930</v>
      </c>
      <c r="G20" s="107">
        <v>2441061476</v>
      </c>
      <c r="H20" s="107" t="s">
        <v>688</v>
      </c>
      <c r="I20" s="107" t="s">
        <v>689</v>
      </c>
      <c r="J20" s="107">
        <v>43100</v>
      </c>
      <c r="K20" s="107" t="str">
        <f>"39.369638"</f>
        <v>39.369638</v>
      </c>
      <c r="L20" s="107" t="str">
        <f>"22.005847"</f>
        <v>22.005847</v>
      </c>
      <c r="M20" s="107" t="s">
        <v>659</v>
      </c>
      <c r="N20" s="107" t="s">
        <v>1126</v>
      </c>
      <c r="O20" s="107" t="s">
        <v>661</v>
      </c>
      <c r="P20" s="114" t="s">
        <v>32</v>
      </c>
    </row>
    <row r="21" spans="1:16" ht="12.75">
      <c r="A21" s="113">
        <v>4</v>
      </c>
      <c r="B21" s="107" t="s">
        <v>109</v>
      </c>
      <c r="C21" s="107" t="s">
        <v>31</v>
      </c>
      <c r="D21" s="107" t="s">
        <v>656</v>
      </c>
      <c r="E21" s="142" t="str">
        <f>"9220072"</f>
        <v>9220072</v>
      </c>
      <c r="F21" s="107" t="s">
        <v>937</v>
      </c>
      <c r="G21" s="107">
        <v>2441021393</v>
      </c>
      <c r="H21" s="107" t="s">
        <v>118</v>
      </c>
      <c r="I21" s="107" t="s">
        <v>706</v>
      </c>
      <c r="J21" s="107">
        <v>43100</v>
      </c>
      <c r="K21" s="107" t="str">
        <f>"39.402617"</f>
        <v>39.402617</v>
      </c>
      <c r="L21" s="107" t="str">
        <f>"21.894853"</f>
        <v>21.894853</v>
      </c>
      <c r="M21" s="107" t="s">
        <v>659</v>
      </c>
      <c r="N21" s="107"/>
      <c r="O21" s="107"/>
      <c r="P21" s="114" t="s">
        <v>32</v>
      </c>
    </row>
    <row r="22" spans="1:16" ht="12.75">
      <c r="A22" s="113">
        <v>5</v>
      </c>
      <c r="B22" s="107" t="s">
        <v>109</v>
      </c>
      <c r="C22" s="107" t="s">
        <v>31</v>
      </c>
      <c r="D22" s="107" t="s">
        <v>656</v>
      </c>
      <c r="E22" s="107" t="str">
        <f>"9220020"</f>
        <v>9220020</v>
      </c>
      <c r="F22" s="107" t="s">
        <v>926</v>
      </c>
      <c r="G22" s="107">
        <v>2441081025</v>
      </c>
      <c r="H22" s="107" t="s">
        <v>124</v>
      </c>
      <c r="I22" s="107" t="s">
        <v>122</v>
      </c>
      <c r="J22" s="107">
        <v>43100</v>
      </c>
      <c r="K22" s="107" t="str">
        <f>"39.280610"</f>
        <v>39.280610</v>
      </c>
      <c r="L22" s="107" t="str">
        <f>"21.903687"</f>
        <v>21.903687</v>
      </c>
      <c r="M22" s="107" t="s">
        <v>659</v>
      </c>
      <c r="N22" s="107" t="s">
        <v>1127</v>
      </c>
      <c r="O22" s="107" t="s">
        <v>1057</v>
      </c>
      <c r="P22" s="114" t="s">
        <v>109</v>
      </c>
    </row>
    <row r="23" spans="1:16" ht="12.75">
      <c r="A23" s="113">
        <v>5</v>
      </c>
      <c r="B23" s="107" t="s">
        <v>109</v>
      </c>
      <c r="C23" s="107" t="s">
        <v>31</v>
      </c>
      <c r="D23" s="107" t="s">
        <v>656</v>
      </c>
      <c r="E23" s="107" t="str">
        <f>"9220022"</f>
        <v>9220022</v>
      </c>
      <c r="F23" s="107" t="s">
        <v>954</v>
      </c>
      <c r="G23" s="107">
        <v>2441088307</v>
      </c>
      <c r="H23" s="107" t="s">
        <v>129</v>
      </c>
      <c r="I23" s="107" t="s">
        <v>715</v>
      </c>
      <c r="J23" s="107">
        <v>43132</v>
      </c>
      <c r="K23" s="107" t="str">
        <f>"39.277185"</f>
        <v>39.277185</v>
      </c>
      <c r="L23" s="107" t="str">
        <f>"21.960763"</f>
        <v>21.960763</v>
      </c>
      <c r="M23" s="107" t="s">
        <v>659</v>
      </c>
      <c r="N23" s="107" t="s">
        <v>1128</v>
      </c>
      <c r="O23" s="107" t="s">
        <v>661</v>
      </c>
      <c r="P23" s="114" t="s">
        <v>32</v>
      </c>
    </row>
    <row r="24" spans="1:16" ht="12.75">
      <c r="A24" s="113">
        <v>2</v>
      </c>
      <c r="B24" s="107" t="s">
        <v>32</v>
      </c>
      <c r="C24" s="107" t="s">
        <v>31</v>
      </c>
      <c r="D24" s="107" t="s">
        <v>656</v>
      </c>
      <c r="E24" s="107" t="str">
        <f>"9220081"</f>
        <v>9220081</v>
      </c>
      <c r="F24" s="107" t="s">
        <v>940</v>
      </c>
      <c r="G24" s="107">
        <v>2441028506</v>
      </c>
      <c r="H24" s="107" t="s">
        <v>135</v>
      </c>
      <c r="I24" s="107" t="s">
        <v>681</v>
      </c>
      <c r="J24" s="107">
        <v>43100</v>
      </c>
      <c r="K24" s="107" t="str">
        <f>"39.392226"</f>
        <v>39.392226</v>
      </c>
      <c r="L24" s="107" t="str">
        <f>"21.921493"</f>
        <v>21.921493</v>
      </c>
      <c r="M24" s="107" t="s">
        <v>659</v>
      </c>
      <c r="N24" s="107" t="s">
        <v>1129</v>
      </c>
      <c r="O24" s="107" t="s">
        <v>719</v>
      </c>
      <c r="P24" s="114" t="s">
        <v>32</v>
      </c>
    </row>
    <row r="25" spans="1:16" ht="12.75">
      <c r="A25" s="113">
        <v>1</v>
      </c>
      <c r="B25" s="107" t="s">
        <v>109</v>
      </c>
      <c r="C25" s="107" t="s">
        <v>31</v>
      </c>
      <c r="D25" s="107" t="s">
        <v>656</v>
      </c>
      <c r="E25" s="107" t="str">
        <f>"9220032"</f>
        <v>9220032</v>
      </c>
      <c r="F25" s="107" t="s">
        <v>1106</v>
      </c>
      <c r="G25" s="107">
        <v>2441036309</v>
      </c>
      <c r="H25" s="107" t="s">
        <v>140</v>
      </c>
      <c r="I25" s="107" t="s">
        <v>949</v>
      </c>
      <c r="J25" s="107">
        <v>43100</v>
      </c>
      <c r="K25" s="107" t="str">
        <f>"39.323095"</f>
        <v>39.323095</v>
      </c>
      <c r="L25" s="107" t="str">
        <f>"21.875534"</f>
        <v>21.875534</v>
      </c>
      <c r="M25" s="107" t="s">
        <v>659</v>
      </c>
      <c r="N25" s="107" t="s">
        <v>1107</v>
      </c>
      <c r="O25" s="107" t="s">
        <v>661</v>
      </c>
      <c r="P25" s="114" t="s">
        <v>109</v>
      </c>
    </row>
    <row r="26" spans="1:16" ht="12.75">
      <c r="A26" s="113">
        <v>3</v>
      </c>
      <c r="B26" s="107" t="s">
        <v>109</v>
      </c>
      <c r="C26" s="107" t="s">
        <v>31</v>
      </c>
      <c r="D26" s="107" t="s">
        <v>656</v>
      </c>
      <c r="E26" s="107" t="str">
        <f>"9220089"</f>
        <v>9220089</v>
      </c>
      <c r="F26" s="107" t="s">
        <v>932</v>
      </c>
      <c r="G26" s="107">
        <v>2441067147</v>
      </c>
      <c r="H26" s="107" t="s">
        <v>146</v>
      </c>
      <c r="I26" s="107" t="s">
        <v>691</v>
      </c>
      <c r="J26" s="107">
        <v>43100</v>
      </c>
      <c r="K26" s="107" t="str">
        <f>"39.439084"</f>
        <v>39.439084</v>
      </c>
      <c r="L26" s="107" t="str">
        <f>"21.966633"</f>
        <v>21.966633</v>
      </c>
      <c r="M26" s="107" t="s">
        <v>659</v>
      </c>
      <c r="N26" s="107" t="s">
        <v>1130</v>
      </c>
      <c r="O26" s="107" t="s">
        <v>661</v>
      </c>
      <c r="P26" s="114" t="s">
        <v>120</v>
      </c>
    </row>
    <row r="27" spans="1:16" ht="12.75">
      <c r="A27" s="113">
        <v>1</v>
      </c>
      <c r="B27" s="107" t="s">
        <v>109</v>
      </c>
      <c r="C27" s="107" t="s">
        <v>31</v>
      </c>
      <c r="D27" s="107" t="s">
        <v>656</v>
      </c>
      <c r="E27" s="107" t="str">
        <f>"9220040"</f>
        <v>9220040</v>
      </c>
      <c r="F27" s="107" t="s">
        <v>927</v>
      </c>
      <c r="G27" s="107">
        <v>2441055281</v>
      </c>
      <c r="H27" s="107" t="s">
        <v>151</v>
      </c>
      <c r="I27" s="107" t="s">
        <v>666</v>
      </c>
      <c r="J27" s="107">
        <v>43100</v>
      </c>
      <c r="K27" s="107" t="str">
        <f>"39.339361"</f>
        <v>39.339361</v>
      </c>
      <c r="L27" s="107" t="str">
        <f>"21.840524"</f>
        <v>21.840524</v>
      </c>
      <c r="M27" s="107" t="s">
        <v>659</v>
      </c>
      <c r="N27" s="107" t="s">
        <v>1131</v>
      </c>
      <c r="O27" s="107" t="s">
        <v>661</v>
      </c>
      <c r="P27" s="114" t="s">
        <v>109</v>
      </c>
    </row>
    <row r="28" spans="1:16" ht="12.75">
      <c r="A28" s="113">
        <v>3</v>
      </c>
      <c r="B28" s="107" t="s">
        <v>109</v>
      </c>
      <c r="C28" s="107" t="s">
        <v>31</v>
      </c>
      <c r="D28" s="107" t="s">
        <v>656</v>
      </c>
      <c r="E28" s="107" t="str">
        <f>"9220260"</f>
        <v>9220260</v>
      </c>
      <c r="F28" s="107" t="s">
        <v>935</v>
      </c>
      <c r="G28" s="107">
        <v>2441061332</v>
      </c>
      <c r="H28" s="107" t="s">
        <v>156</v>
      </c>
      <c r="I28" s="107" t="s">
        <v>154</v>
      </c>
      <c r="J28" s="107">
        <v>43132</v>
      </c>
      <c r="K28" s="107" t="str">
        <f>"39.363037"</f>
        <v>39.363037</v>
      </c>
      <c r="L28" s="107" t="str">
        <f>"21.973255"</f>
        <v>21.973255</v>
      </c>
      <c r="M28" s="107" t="s">
        <v>659</v>
      </c>
      <c r="N28" s="107" t="s">
        <v>1132</v>
      </c>
      <c r="O28" s="107" t="s">
        <v>661</v>
      </c>
      <c r="P28" s="114" t="s">
        <v>32</v>
      </c>
    </row>
    <row r="29" spans="1:16" ht="13.5" thickBot="1">
      <c r="A29" s="115">
        <v>1</v>
      </c>
      <c r="B29" s="116" t="s">
        <v>32</v>
      </c>
      <c r="C29" s="116" t="s">
        <v>31</v>
      </c>
      <c r="D29" s="116" t="s">
        <v>656</v>
      </c>
      <c r="E29" s="116" t="str">
        <f>"9220360"</f>
        <v>9220360</v>
      </c>
      <c r="F29" s="116" t="s">
        <v>104</v>
      </c>
      <c r="G29" s="116">
        <v>2441041534</v>
      </c>
      <c r="H29" s="116" t="s">
        <v>107</v>
      </c>
      <c r="I29" s="116" t="s">
        <v>668</v>
      </c>
      <c r="J29" s="116">
        <v>43100</v>
      </c>
      <c r="K29" s="116" t="str">
        <f>"39.356654"</f>
        <v>39.356654</v>
      </c>
      <c r="L29" s="116" t="str">
        <f>"21.912514"</f>
        <v>21.912514</v>
      </c>
      <c r="M29" s="116" t="s">
        <v>659</v>
      </c>
      <c r="N29" s="116" t="s">
        <v>1133</v>
      </c>
      <c r="O29" s="116" t="s">
        <v>719</v>
      </c>
      <c r="P29" s="118" t="s">
        <v>32</v>
      </c>
    </row>
    <row r="30" spans="1:16" ht="13.5" thickBot="1">
      <c r="A30" s="127">
        <v>11</v>
      </c>
      <c r="B30" s="128" t="s">
        <v>180</v>
      </c>
      <c r="C30" s="128" t="s">
        <v>158</v>
      </c>
      <c r="D30" s="128" t="s">
        <v>656</v>
      </c>
      <c r="E30" s="128" t="str">
        <f>"9220033"</f>
        <v>9220033</v>
      </c>
      <c r="F30" s="128" t="s">
        <v>959</v>
      </c>
      <c r="G30" s="128">
        <v>2441092300</v>
      </c>
      <c r="H30" s="128" t="s">
        <v>721</v>
      </c>
      <c r="I30" s="128" t="s">
        <v>722</v>
      </c>
      <c r="J30" s="128">
        <v>43067</v>
      </c>
      <c r="K30" s="128" t="str">
        <f>"39.331588"</f>
        <v>39.331588</v>
      </c>
      <c r="L30" s="128" t="str">
        <f>"21.687021"</f>
        <v>21.687021</v>
      </c>
      <c r="M30" s="128" t="s">
        <v>659</v>
      </c>
      <c r="N30" s="128" t="s">
        <v>1134</v>
      </c>
      <c r="O30" s="128" t="s">
        <v>661</v>
      </c>
      <c r="P30" s="130" t="s">
        <v>60</v>
      </c>
    </row>
    <row r="31" spans="1:16" ht="12.75">
      <c r="A31" s="109">
        <v>10</v>
      </c>
      <c r="B31" s="110" t="s">
        <v>60</v>
      </c>
      <c r="C31" s="110" t="s">
        <v>170</v>
      </c>
      <c r="D31" s="110" t="s">
        <v>656</v>
      </c>
      <c r="E31" s="110" t="str">
        <f>"9220114"</f>
        <v>9220114</v>
      </c>
      <c r="F31" s="110" t="s">
        <v>1108</v>
      </c>
      <c r="G31" s="110">
        <v>2445041682</v>
      </c>
      <c r="H31" s="110" t="s">
        <v>174</v>
      </c>
      <c r="I31" s="110" t="s">
        <v>737</v>
      </c>
      <c r="J31" s="110">
        <v>43060</v>
      </c>
      <c r="K31" s="110" t="str">
        <f>"39.431866"</f>
        <v>39.431866</v>
      </c>
      <c r="L31" s="110" t="str">
        <f>"21.661770"</f>
        <v>21.661770</v>
      </c>
      <c r="M31" s="110" t="s">
        <v>659</v>
      </c>
      <c r="N31" s="110" t="s">
        <v>1135</v>
      </c>
      <c r="O31" s="110" t="s">
        <v>661</v>
      </c>
      <c r="P31" s="112" t="s">
        <v>60</v>
      </c>
    </row>
    <row r="32" spans="1:16" ht="12.75">
      <c r="A32" s="113">
        <v>10</v>
      </c>
      <c r="B32" s="107" t="s">
        <v>60</v>
      </c>
      <c r="C32" s="107" t="s">
        <v>170</v>
      </c>
      <c r="D32" s="107" t="s">
        <v>656</v>
      </c>
      <c r="E32" s="107" t="str">
        <f>"9220115"</f>
        <v>9220115</v>
      </c>
      <c r="F32" s="107" t="s">
        <v>966</v>
      </c>
      <c r="G32" s="107">
        <v>2445042011</v>
      </c>
      <c r="H32" s="107" t="s">
        <v>179</v>
      </c>
      <c r="I32" s="107" t="s">
        <v>1059</v>
      </c>
      <c r="J32" s="107">
        <v>43060</v>
      </c>
      <c r="K32" s="107" t="str">
        <f>"39.423123"</f>
        <v>39.423123</v>
      </c>
      <c r="L32" s="107" t="str">
        <f>"21.661341"</f>
        <v>21.661341</v>
      </c>
      <c r="M32" s="107" t="s">
        <v>659</v>
      </c>
      <c r="N32" s="107" t="s">
        <v>1136</v>
      </c>
      <c r="O32" s="107" t="s">
        <v>661</v>
      </c>
      <c r="P32" s="114" t="s">
        <v>60</v>
      </c>
    </row>
    <row r="33" spans="1:16" ht="12.75">
      <c r="A33" s="113">
        <v>9</v>
      </c>
      <c r="B33" s="107" t="s">
        <v>120</v>
      </c>
      <c r="C33" s="107" t="s">
        <v>170</v>
      </c>
      <c r="D33" s="107" t="s">
        <v>656</v>
      </c>
      <c r="E33" s="107" t="str">
        <f>"9220118"</f>
        <v>9220118</v>
      </c>
      <c r="F33" s="107" t="s">
        <v>960</v>
      </c>
      <c r="G33" s="107">
        <v>2441084214</v>
      </c>
      <c r="H33" s="107" t="s">
        <v>189</v>
      </c>
      <c r="I33" s="107" t="s">
        <v>726</v>
      </c>
      <c r="J33" s="107">
        <v>43061</v>
      </c>
      <c r="K33" s="107" t="str">
        <f>"39.484367"</f>
        <v>39.484367</v>
      </c>
      <c r="L33" s="107" t="str">
        <f>"21.847179"</f>
        <v>21.847179</v>
      </c>
      <c r="M33" s="107" t="s">
        <v>659</v>
      </c>
      <c r="N33" s="107" t="s">
        <v>1137</v>
      </c>
      <c r="O33" s="107" t="s">
        <v>661</v>
      </c>
      <c r="P33" s="114" t="s">
        <v>120</v>
      </c>
    </row>
    <row r="34" spans="1:16" ht="12.75">
      <c r="A34" s="113">
        <v>10</v>
      </c>
      <c r="B34" s="107" t="s">
        <v>18</v>
      </c>
      <c r="C34" s="107" t="s">
        <v>170</v>
      </c>
      <c r="D34" s="107" t="s">
        <v>656</v>
      </c>
      <c r="E34" s="107" t="str">
        <f>"9220130"</f>
        <v>9220130</v>
      </c>
      <c r="F34" s="107" t="s">
        <v>1060</v>
      </c>
      <c r="G34" s="107">
        <v>2445061412</v>
      </c>
      <c r="H34" s="107" t="s">
        <v>195</v>
      </c>
      <c r="I34" s="107" t="s">
        <v>508</v>
      </c>
      <c r="J34" s="107">
        <v>43060</v>
      </c>
      <c r="K34" s="107" t="str">
        <f>"39.409481"</f>
        <v>39.409481</v>
      </c>
      <c r="L34" s="107" t="str">
        <f>"21.586030"</f>
        <v>21.586030</v>
      </c>
      <c r="M34" s="107" t="s">
        <v>659</v>
      </c>
      <c r="N34" s="107" t="s">
        <v>1138</v>
      </c>
      <c r="O34" s="107" t="s">
        <v>661</v>
      </c>
      <c r="P34" s="114" t="s">
        <v>60</v>
      </c>
    </row>
    <row r="35" spans="1:16" ht="12.75">
      <c r="A35" s="113">
        <v>10</v>
      </c>
      <c r="B35" s="107" t="s">
        <v>18</v>
      </c>
      <c r="C35" s="107" t="s">
        <v>170</v>
      </c>
      <c r="D35" s="107" t="s">
        <v>656</v>
      </c>
      <c r="E35" s="107" t="str">
        <f>"9220139"</f>
        <v>9220139</v>
      </c>
      <c r="F35" s="107" t="s">
        <v>964</v>
      </c>
      <c r="G35" s="107">
        <v>2445061231</v>
      </c>
      <c r="H35" s="107" t="s">
        <v>200</v>
      </c>
      <c r="I35" s="107" t="s">
        <v>512</v>
      </c>
      <c r="J35" s="107">
        <v>43060</v>
      </c>
      <c r="K35" s="107" t="str">
        <f>"39.397599"</f>
        <v>39.397599</v>
      </c>
      <c r="L35" s="107" t="str">
        <f>"21.599961"</f>
        <v>21.599961</v>
      </c>
      <c r="M35" s="107" t="s">
        <v>659</v>
      </c>
      <c r="N35" s="107" t="s">
        <v>1139</v>
      </c>
      <c r="O35" s="107" t="s">
        <v>661</v>
      </c>
      <c r="P35" s="114" t="s">
        <v>60</v>
      </c>
    </row>
    <row r="36" spans="1:16" ht="12.75">
      <c r="A36" s="113">
        <v>9</v>
      </c>
      <c r="B36" s="107" t="s">
        <v>120</v>
      </c>
      <c r="C36" s="107" t="s">
        <v>170</v>
      </c>
      <c r="D36" s="107" t="s">
        <v>656</v>
      </c>
      <c r="E36" s="107" t="str">
        <f>"9220196"</f>
        <v>9220196</v>
      </c>
      <c r="F36" s="107" t="s">
        <v>962</v>
      </c>
      <c r="G36" s="107">
        <v>2441085013</v>
      </c>
      <c r="H36" s="107" t="s">
        <v>205</v>
      </c>
      <c r="I36" s="107" t="s">
        <v>530</v>
      </c>
      <c r="J36" s="107">
        <v>43061</v>
      </c>
      <c r="K36" s="107" t="str">
        <f>"39.454687"</f>
        <v>39.454687</v>
      </c>
      <c r="L36" s="107" t="str">
        <f>"21.805869"</f>
        <v>21.805869</v>
      </c>
      <c r="M36" s="107" t="s">
        <v>659</v>
      </c>
      <c r="N36" s="107" t="s">
        <v>1140</v>
      </c>
      <c r="O36" s="107" t="s">
        <v>661</v>
      </c>
      <c r="P36" s="114" t="s">
        <v>120</v>
      </c>
    </row>
    <row r="37" spans="1:16" ht="12.75">
      <c r="A37" s="113">
        <v>10</v>
      </c>
      <c r="B37" s="107" t="s">
        <v>60</v>
      </c>
      <c r="C37" s="107" t="s">
        <v>170</v>
      </c>
      <c r="D37" s="107" t="s">
        <v>656</v>
      </c>
      <c r="E37" s="107" t="str">
        <f>"9220169"</f>
        <v>9220169</v>
      </c>
      <c r="F37" s="107" t="s">
        <v>961</v>
      </c>
      <c r="G37" s="107">
        <v>2445097478</v>
      </c>
      <c r="H37" s="107" t="s">
        <v>211</v>
      </c>
      <c r="I37" s="107" t="s">
        <v>731</v>
      </c>
      <c r="J37" s="107">
        <v>43060</v>
      </c>
      <c r="K37" s="107" t="str">
        <f>"39.424620"</f>
        <v>39.424620</v>
      </c>
      <c r="L37" s="107" t="str">
        <f>"21.692966"</f>
        <v>21.692966</v>
      </c>
      <c r="M37" s="107" t="s">
        <v>659</v>
      </c>
      <c r="N37" s="107" t="s">
        <v>1141</v>
      </c>
      <c r="O37" s="107" t="s">
        <v>661</v>
      </c>
      <c r="P37" s="114" t="s">
        <v>60</v>
      </c>
    </row>
    <row r="38" spans="1:16" ht="13.5" thickBot="1">
      <c r="A38" s="115">
        <v>10</v>
      </c>
      <c r="B38" s="116" t="s">
        <v>109</v>
      </c>
      <c r="C38" s="116" t="s">
        <v>170</v>
      </c>
      <c r="D38" s="116" t="s">
        <v>656</v>
      </c>
      <c r="E38" s="116" t="str">
        <f>"9220112"</f>
        <v>9220112</v>
      </c>
      <c r="F38" s="116" t="s">
        <v>968</v>
      </c>
      <c r="G38" s="116">
        <v>2441039876</v>
      </c>
      <c r="H38" s="116" t="s">
        <v>216</v>
      </c>
      <c r="I38" s="116" t="s">
        <v>740</v>
      </c>
      <c r="J38" s="116">
        <v>43064</v>
      </c>
      <c r="K38" s="116" t="str">
        <f>"39.415318"</f>
        <v>39.415318</v>
      </c>
      <c r="L38" s="116" t="str">
        <f>"21.798231"</f>
        <v>21.798231</v>
      </c>
      <c r="M38" s="116" t="s">
        <v>659</v>
      </c>
      <c r="N38" s="116" t="s">
        <v>1142</v>
      </c>
      <c r="O38" s="116" t="s">
        <v>661</v>
      </c>
      <c r="P38" s="118" t="s">
        <v>120</v>
      </c>
    </row>
    <row r="39" spans="1:16" ht="12.75">
      <c r="A39" s="123">
        <v>8</v>
      </c>
      <c r="B39" s="124" t="s">
        <v>120</v>
      </c>
      <c r="C39" s="124" t="s">
        <v>219</v>
      </c>
      <c r="D39" s="124" t="s">
        <v>656</v>
      </c>
      <c r="E39" s="124" t="str">
        <f>"9220097"</f>
        <v>9220097</v>
      </c>
      <c r="F39" s="124" t="s">
        <v>969</v>
      </c>
      <c r="G39" s="124">
        <v>2444022282</v>
      </c>
      <c r="H39" s="124" t="s">
        <v>224</v>
      </c>
      <c r="I39" s="124" t="s">
        <v>742</v>
      </c>
      <c r="J39" s="124">
        <v>43200</v>
      </c>
      <c r="K39" s="124" t="str">
        <f>"39.468485"</f>
        <v>39.468485</v>
      </c>
      <c r="L39" s="124" t="str">
        <f>"22.082751"</f>
        <v>22.082751</v>
      </c>
      <c r="M39" s="124" t="s">
        <v>659</v>
      </c>
      <c r="N39" s="124" t="s">
        <v>1143</v>
      </c>
      <c r="O39" s="124" t="s">
        <v>661</v>
      </c>
      <c r="P39" s="126" t="s">
        <v>120</v>
      </c>
    </row>
    <row r="40" spans="1:16" ht="12.75">
      <c r="A40" s="113">
        <v>8</v>
      </c>
      <c r="B40" s="107" t="s">
        <v>120</v>
      </c>
      <c r="C40" s="107" t="s">
        <v>219</v>
      </c>
      <c r="D40" s="107" t="s">
        <v>656</v>
      </c>
      <c r="E40" s="107" t="str">
        <f>"9220098"</f>
        <v>9220098</v>
      </c>
      <c r="F40" s="107" t="s">
        <v>974</v>
      </c>
      <c r="G40" s="107">
        <v>2444022150</v>
      </c>
      <c r="H40" s="107" t="s">
        <v>230</v>
      </c>
      <c r="I40" s="107" t="s">
        <v>1061</v>
      </c>
      <c r="J40" s="107">
        <v>43200</v>
      </c>
      <c r="K40" s="107" t="str">
        <f>"39.463671"</f>
        <v>39.463671</v>
      </c>
      <c r="L40" s="107" t="str">
        <f>"22.075917"</f>
        <v>22.075917</v>
      </c>
      <c r="M40" s="107" t="s">
        <v>659</v>
      </c>
      <c r="N40" s="107" t="s">
        <v>1144</v>
      </c>
      <c r="O40" s="107" t="s">
        <v>661</v>
      </c>
      <c r="P40" s="114" t="s">
        <v>120</v>
      </c>
    </row>
    <row r="41" spans="1:16" ht="12.75">
      <c r="A41" s="113">
        <v>8</v>
      </c>
      <c r="B41" s="107" t="s">
        <v>120</v>
      </c>
      <c r="C41" s="107" t="s">
        <v>219</v>
      </c>
      <c r="D41" s="107" t="s">
        <v>656</v>
      </c>
      <c r="E41" s="107" t="str">
        <f>"9220099"</f>
        <v>9220099</v>
      </c>
      <c r="F41" s="107" t="s">
        <v>1062</v>
      </c>
      <c r="G41" s="107">
        <v>2444022792</v>
      </c>
      <c r="H41" s="107" t="s">
        <v>235</v>
      </c>
      <c r="I41" s="107" t="s">
        <v>752</v>
      </c>
      <c r="J41" s="107">
        <v>43200</v>
      </c>
      <c r="K41" s="107" t="str">
        <f>"39.472609"</f>
        <v>39.472609</v>
      </c>
      <c r="L41" s="107" t="str">
        <f>"22.091027"</f>
        <v>22.091027</v>
      </c>
      <c r="M41" s="107" t="s">
        <v>659</v>
      </c>
      <c r="N41" s="107" t="s">
        <v>1145</v>
      </c>
      <c r="O41" s="107" t="s">
        <v>661</v>
      </c>
      <c r="P41" s="114" t="s">
        <v>120</v>
      </c>
    </row>
    <row r="42" spans="1:16" ht="12.75">
      <c r="A42" s="113">
        <v>9</v>
      </c>
      <c r="B42" s="107" t="s">
        <v>120</v>
      </c>
      <c r="C42" s="107" t="s">
        <v>219</v>
      </c>
      <c r="D42" s="107" t="s">
        <v>656</v>
      </c>
      <c r="E42" s="107" t="str">
        <f>"9220069"</f>
        <v>9220069</v>
      </c>
      <c r="F42" s="107" t="s">
        <v>979</v>
      </c>
      <c r="G42" s="107">
        <v>2441051526</v>
      </c>
      <c r="H42" s="107" t="s">
        <v>246</v>
      </c>
      <c r="I42" s="107" t="s">
        <v>243</v>
      </c>
      <c r="J42" s="107">
        <v>43061</v>
      </c>
      <c r="K42" s="107" t="str">
        <f>"39.463466"</f>
        <v>39.463466</v>
      </c>
      <c r="L42" s="107" t="str">
        <f>"21.896810"</f>
        <v>21.896810</v>
      </c>
      <c r="M42" s="107" t="s">
        <v>659</v>
      </c>
      <c r="N42" s="107" t="s">
        <v>1146</v>
      </c>
      <c r="O42" s="107" t="s">
        <v>661</v>
      </c>
      <c r="P42" s="114" t="s">
        <v>120</v>
      </c>
    </row>
    <row r="43" spans="1:16" ht="12.75">
      <c r="A43" s="113">
        <v>8</v>
      </c>
      <c r="B43" s="107" t="s">
        <v>60</v>
      </c>
      <c r="C43" s="107" t="s">
        <v>219</v>
      </c>
      <c r="D43" s="107" t="s">
        <v>656</v>
      </c>
      <c r="E43" s="107" t="str">
        <f>"9220074"</f>
        <v>9220074</v>
      </c>
      <c r="F43" s="107" t="s">
        <v>971</v>
      </c>
      <c r="G43" s="107">
        <v>2444041284</v>
      </c>
      <c r="H43" s="107" t="s">
        <v>251</v>
      </c>
      <c r="I43" s="107" t="s">
        <v>249</v>
      </c>
      <c r="J43" s="107">
        <v>43200</v>
      </c>
      <c r="K43" s="107" t="str">
        <f>"39.520137"</f>
        <v>39.520137</v>
      </c>
      <c r="L43" s="107" t="str">
        <f>"22.088687"</f>
        <v>22.088687</v>
      </c>
      <c r="M43" s="107" t="s">
        <v>659</v>
      </c>
      <c r="N43" s="107" t="s">
        <v>1147</v>
      </c>
      <c r="O43" s="107" t="s">
        <v>661</v>
      </c>
      <c r="P43" s="114" t="s">
        <v>120</v>
      </c>
    </row>
    <row r="44" spans="1:16" ht="12.75">
      <c r="A44" s="113">
        <v>8</v>
      </c>
      <c r="B44" s="107" t="s">
        <v>60</v>
      </c>
      <c r="C44" s="107" t="s">
        <v>219</v>
      </c>
      <c r="D44" s="107" t="s">
        <v>656</v>
      </c>
      <c r="E44" s="107" t="str">
        <f>"9220234"</f>
        <v>9220234</v>
      </c>
      <c r="F44" s="107" t="s">
        <v>970</v>
      </c>
      <c r="G44" s="107">
        <v>2444031233</v>
      </c>
      <c r="H44" s="107" t="s">
        <v>257</v>
      </c>
      <c r="I44" s="107" t="s">
        <v>745</v>
      </c>
      <c r="J44" s="107">
        <v>43062</v>
      </c>
      <c r="K44" s="107" t="str">
        <f>"39.453626"</f>
        <v>39.453626</v>
      </c>
      <c r="L44" s="107" t="str">
        <f>"22.163983"</f>
        <v>22.163983</v>
      </c>
      <c r="M44" s="107" t="s">
        <v>659</v>
      </c>
      <c r="N44" s="107" t="s">
        <v>1148</v>
      </c>
      <c r="O44" s="107" t="s">
        <v>661</v>
      </c>
      <c r="P44" s="114" t="s">
        <v>60</v>
      </c>
    </row>
    <row r="45" spans="1:16" ht="12.75">
      <c r="A45" s="113">
        <v>8</v>
      </c>
      <c r="B45" s="107" t="s">
        <v>120</v>
      </c>
      <c r="C45" s="107" t="s">
        <v>219</v>
      </c>
      <c r="D45" s="107" t="s">
        <v>656</v>
      </c>
      <c r="E45" s="107" t="str">
        <f>"9220083"</f>
        <v>9220083</v>
      </c>
      <c r="F45" s="107" t="s">
        <v>748</v>
      </c>
      <c r="G45" s="107">
        <v>2444041390</v>
      </c>
      <c r="H45" s="107" t="s">
        <v>240</v>
      </c>
      <c r="I45" s="107" t="s">
        <v>238</v>
      </c>
      <c r="J45" s="107">
        <v>43200</v>
      </c>
      <c r="K45" s="107" t="str">
        <f>"39.494086"</f>
        <v>39.494086</v>
      </c>
      <c r="L45" s="107" t="str">
        <f>"22.011429"</f>
        <v>22.011429</v>
      </c>
      <c r="M45" s="107" t="s">
        <v>659</v>
      </c>
      <c r="N45" s="107" t="s">
        <v>1149</v>
      </c>
      <c r="O45" s="107" t="s">
        <v>661</v>
      </c>
      <c r="P45" s="114" t="s">
        <v>120</v>
      </c>
    </row>
    <row r="46" spans="1:16" ht="12.75">
      <c r="A46" s="113">
        <v>9</v>
      </c>
      <c r="B46" s="107" t="s">
        <v>60</v>
      </c>
      <c r="C46" s="107" t="s">
        <v>219</v>
      </c>
      <c r="D46" s="107" t="s">
        <v>656</v>
      </c>
      <c r="E46" s="107" t="str">
        <f>"9220091"</f>
        <v>9220091</v>
      </c>
      <c r="F46" s="107" t="s">
        <v>972</v>
      </c>
      <c r="G46" s="107">
        <v>2444071253</v>
      </c>
      <c r="H46" s="107" t="s">
        <v>264</v>
      </c>
      <c r="I46" s="107" t="s">
        <v>559</v>
      </c>
      <c r="J46" s="107">
        <v>43061</v>
      </c>
      <c r="K46" s="107" t="str">
        <f>"39.529558"</f>
        <v>39.529558</v>
      </c>
      <c r="L46" s="107" t="str">
        <f>"21.996383"</f>
        <v>21.996383</v>
      </c>
      <c r="M46" s="107" t="s">
        <v>659</v>
      </c>
      <c r="N46" s="107" t="s">
        <v>1150</v>
      </c>
      <c r="O46" s="107" t="s">
        <v>661</v>
      </c>
      <c r="P46" s="114" t="s">
        <v>120</v>
      </c>
    </row>
    <row r="47" spans="1:16" ht="12.75">
      <c r="A47" s="113">
        <v>9</v>
      </c>
      <c r="B47" s="107" t="s">
        <v>120</v>
      </c>
      <c r="C47" s="107" t="s">
        <v>219</v>
      </c>
      <c r="D47" s="107" t="s">
        <v>656</v>
      </c>
      <c r="E47" s="107" t="str">
        <f>"9220102"</f>
        <v>9220102</v>
      </c>
      <c r="F47" s="107" t="s">
        <v>980</v>
      </c>
      <c r="G47" s="107">
        <v>2441051448</v>
      </c>
      <c r="H47" s="107" t="s">
        <v>271</v>
      </c>
      <c r="I47" s="107" t="s">
        <v>756</v>
      </c>
      <c r="J47" s="107">
        <v>43070</v>
      </c>
      <c r="K47" s="107" t="str">
        <f>"39.490893"</f>
        <v>39.490893</v>
      </c>
      <c r="L47" s="107" t="str">
        <f>"21.900911"</f>
        <v>21.900911</v>
      </c>
      <c r="M47" s="107" t="s">
        <v>659</v>
      </c>
      <c r="N47" s="107" t="s">
        <v>1151</v>
      </c>
      <c r="O47" s="107" t="s">
        <v>661</v>
      </c>
      <c r="P47" s="114" t="s">
        <v>120</v>
      </c>
    </row>
    <row r="48" spans="1:16" ht="13.5" thickBot="1">
      <c r="A48" s="119">
        <v>8</v>
      </c>
      <c r="B48" s="120" t="s">
        <v>60</v>
      </c>
      <c r="C48" s="120" t="s">
        <v>219</v>
      </c>
      <c r="D48" s="120" t="s">
        <v>656</v>
      </c>
      <c r="E48" s="120" t="str">
        <f>"9220267"</f>
        <v>9220267</v>
      </c>
      <c r="F48" s="120" t="s">
        <v>978</v>
      </c>
      <c r="G48" s="120">
        <v>2444031100</v>
      </c>
      <c r="H48" s="120" t="s">
        <v>276</v>
      </c>
      <c r="I48" s="120" t="s">
        <v>274</v>
      </c>
      <c r="J48" s="120">
        <v>43062</v>
      </c>
      <c r="K48" s="120" t="str">
        <f>"39.427589"</f>
        <v>39.427589</v>
      </c>
      <c r="L48" s="120" t="str">
        <f>"22.190981"</f>
        <v>22.190981</v>
      </c>
      <c r="M48" s="120" t="s">
        <v>659</v>
      </c>
      <c r="N48" s="120" t="s">
        <v>1152</v>
      </c>
      <c r="O48" s="120" t="s">
        <v>661</v>
      </c>
      <c r="P48" s="122" t="s">
        <v>60</v>
      </c>
    </row>
    <row r="49" spans="1:16" ht="12.75">
      <c r="A49" s="109">
        <v>6</v>
      </c>
      <c r="B49" s="110" t="s">
        <v>120</v>
      </c>
      <c r="C49" s="110" t="s">
        <v>278</v>
      </c>
      <c r="D49" s="110" t="s">
        <v>656</v>
      </c>
      <c r="E49" s="110" t="str">
        <f>"9220209"</f>
        <v>9220209</v>
      </c>
      <c r="F49" s="110" t="s">
        <v>983</v>
      </c>
      <c r="G49" s="110">
        <v>2443022373</v>
      </c>
      <c r="H49" s="110" t="s">
        <v>281</v>
      </c>
      <c r="I49" s="110" t="s">
        <v>761</v>
      </c>
      <c r="J49" s="110">
        <v>43300</v>
      </c>
      <c r="K49" s="110" t="str">
        <f>"39.333199"</f>
        <v>39.333199</v>
      </c>
      <c r="L49" s="110" t="str">
        <f>"22.102480"</f>
        <v>22.102480</v>
      </c>
      <c r="M49" s="110" t="s">
        <v>659</v>
      </c>
      <c r="N49" s="110" t="s">
        <v>1153</v>
      </c>
      <c r="O49" s="110" t="s">
        <v>661</v>
      </c>
      <c r="P49" s="112" t="s">
        <v>120</v>
      </c>
    </row>
    <row r="50" spans="1:16" ht="12.75">
      <c r="A50" s="113">
        <v>6</v>
      </c>
      <c r="B50" s="107" t="s">
        <v>120</v>
      </c>
      <c r="C50" s="107" t="s">
        <v>278</v>
      </c>
      <c r="D50" s="107" t="s">
        <v>656</v>
      </c>
      <c r="E50" s="107" t="str">
        <f>"9220211"</f>
        <v>9220211</v>
      </c>
      <c r="F50" s="107" t="s">
        <v>985</v>
      </c>
      <c r="G50" s="107">
        <v>2443022450</v>
      </c>
      <c r="H50" s="107" t="s">
        <v>286</v>
      </c>
      <c r="I50" s="107" t="s">
        <v>763</v>
      </c>
      <c r="J50" s="107">
        <v>43300</v>
      </c>
      <c r="K50" s="107" t="str">
        <f>"39.337029"</f>
        <v>39.337029</v>
      </c>
      <c r="L50" s="107" t="str">
        <f>"22.092405"</f>
        <v>22.092405</v>
      </c>
      <c r="M50" s="107" t="s">
        <v>659</v>
      </c>
      <c r="N50" s="107" t="s">
        <v>1154</v>
      </c>
      <c r="O50" s="107" t="s">
        <v>661</v>
      </c>
      <c r="P50" s="114" t="s">
        <v>120</v>
      </c>
    </row>
    <row r="51" spans="1:16" ht="12.75">
      <c r="A51" s="113">
        <v>6</v>
      </c>
      <c r="B51" s="107" t="s">
        <v>120</v>
      </c>
      <c r="C51" s="107" t="s">
        <v>278</v>
      </c>
      <c r="D51" s="107" t="s">
        <v>656</v>
      </c>
      <c r="E51" s="107" t="str">
        <f>"9220359"</f>
        <v>9220359</v>
      </c>
      <c r="F51" s="107" t="s">
        <v>987</v>
      </c>
      <c r="G51" s="107">
        <v>2443024154</v>
      </c>
      <c r="H51" s="107" t="s">
        <v>290</v>
      </c>
      <c r="I51" s="107" t="s">
        <v>766</v>
      </c>
      <c r="J51" s="107">
        <v>43300</v>
      </c>
      <c r="K51" s="107" t="str">
        <f>"39.327769"</f>
        <v>39.327769</v>
      </c>
      <c r="L51" s="107" t="str">
        <f>"22.099848"</f>
        <v>22.099848</v>
      </c>
      <c r="M51" s="107" t="s">
        <v>659</v>
      </c>
      <c r="N51" s="107" t="s">
        <v>1155</v>
      </c>
      <c r="O51" s="107" t="s">
        <v>661</v>
      </c>
      <c r="P51" s="114" t="s">
        <v>120</v>
      </c>
    </row>
    <row r="52" spans="1:16" ht="12.75">
      <c r="A52" s="113">
        <v>7</v>
      </c>
      <c r="B52" s="107" t="s">
        <v>60</v>
      </c>
      <c r="C52" s="107" t="s">
        <v>278</v>
      </c>
      <c r="D52" s="107" t="s">
        <v>656</v>
      </c>
      <c r="E52" s="142" t="str">
        <f>"9220218"</f>
        <v>9220218</v>
      </c>
      <c r="F52" s="107" t="s">
        <v>981</v>
      </c>
      <c r="G52" s="107">
        <v>2443081364</v>
      </c>
      <c r="H52" s="107" t="s">
        <v>301</v>
      </c>
      <c r="I52" s="107" t="s">
        <v>772</v>
      </c>
      <c r="J52" s="107">
        <v>43063</v>
      </c>
      <c r="K52" s="107" t="str">
        <f>"39.190111"</f>
        <v>39.190111</v>
      </c>
      <c r="L52" s="107" t="str">
        <f>"22.092456"</f>
        <v>22.092456</v>
      </c>
      <c r="M52" s="107" t="s">
        <v>659</v>
      </c>
      <c r="N52" s="107"/>
      <c r="O52" s="107"/>
      <c r="P52" s="114" t="s">
        <v>60</v>
      </c>
    </row>
    <row r="53" spans="1:16" ht="12.75">
      <c r="A53" s="113">
        <v>7</v>
      </c>
      <c r="B53" s="107" t="s">
        <v>109</v>
      </c>
      <c r="C53" s="107" t="s">
        <v>278</v>
      </c>
      <c r="D53" s="107" t="s">
        <v>656</v>
      </c>
      <c r="E53" s="107" t="str">
        <f>"9220024"</f>
        <v>9220024</v>
      </c>
      <c r="F53" s="107" t="s">
        <v>984</v>
      </c>
      <c r="G53" s="107">
        <v>2443092245</v>
      </c>
      <c r="H53" s="107" t="s">
        <v>307</v>
      </c>
      <c r="I53" s="107" t="s">
        <v>903</v>
      </c>
      <c r="J53" s="107">
        <v>43300</v>
      </c>
      <c r="K53" s="107" t="str">
        <f>"39.335673"</f>
        <v>39.335673</v>
      </c>
      <c r="L53" s="107" t="str">
        <f>"22.012872"</f>
        <v>22.012872</v>
      </c>
      <c r="M53" s="107" t="s">
        <v>659</v>
      </c>
      <c r="N53" s="107" t="s">
        <v>1156</v>
      </c>
      <c r="O53" s="107" t="s">
        <v>661</v>
      </c>
      <c r="P53" s="114" t="s">
        <v>32</v>
      </c>
    </row>
    <row r="54" spans="1:16" ht="12.75">
      <c r="A54" s="113">
        <v>7</v>
      </c>
      <c r="B54" s="107" t="s">
        <v>120</v>
      </c>
      <c r="C54" s="107" t="s">
        <v>278</v>
      </c>
      <c r="D54" s="107" t="s">
        <v>656</v>
      </c>
      <c r="E54" s="107" t="str">
        <f>"9220030"</f>
        <v>9220030</v>
      </c>
      <c r="F54" s="107" t="s">
        <v>982</v>
      </c>
      <c r="G54" s="107">
        <v>2443051358</v>
      </c>
      <c r="H54" s="107" t="s">
        <v>312</v>
      </c>
      <c r="I54" s="107" t="s">
        <v>775</v>
      </c>
      <c r="J54" s="107">
        <v>43300</v>
      </c>
      <c r="K54" s="107" t="str">
        <f>"39.207398"</f>
        <v>39.207398</v>
      </c>
      <c r="L54" s="107" t="str">
        <f>"22.042552"</f>
        <v>22.042552</v>
      </c>
      <c r="M54" s="107" t="s">
        <v>659</v>
      </c>
      <c r="N54" s="107" t="s">
        <v>1157</v>
      </c>
      <c r="O54" s="107" t="s">
        <v>661</v>
      </c>
      <c r="P54" s="114" t="s">
        <v>120</v>
      </c>
    </row>
    <row r="55" spans="1:16" ht="12.75">
      <c r="A55" s="113">
        <v>6</v>
      </c>
      <c r="B55" s="107" t="s">
        <v>60</v>
      </c>
      <c r="C55" s="107" t="s">
        <v>278</v>
      </c>
      <c r="D55" s="107" t="s">
        <v>656</v>
      </c>
      <c r="E55" s="107" t="str">
        <f>"9220240"</f>
        <v>9220240</v>
      </c>
      <c r="F55" s="107" t="s">
        <v>989</v>
      </c>
      <c r="G55" s="107">
        <v>2443096318</v>
      </c>
      <c r="H55" s="107" t="s">
        <v>317</v>
      </c>
      <c r="I55" s="107" t="s">
        <v>769</v>
      </c>
      <c r="J55" s="107">
        <v>43300</v>
      </c>
      <c r="K55" s="107" t="str">
        <f>"39.371113"</f>
        <v>39.371113</v>
      </c>
      <c r="L55" s="107" t="str">
        <f>"22.141135"</f>
        <v>22.141135</v>
      </c>
      <c r="M55" s="107" t="s">
        <v>659</v>
      </c>
      <c r="N55" s="107" t="s">
        <v>1158</v>
      </c>
      <c r="O55" s="107" t="s">
        <v>661</v>
      </c>
      <c r="P55" s="114" t="s">
        <v>60</v>
      </c>
    </row>
    <row r="56" spans="1:16" ht="12.75">
      <c r="A56" s="113">
        <v>7</v>
      </c>
      <c r="B56" s="107" t="s">
        <v>60</v>
      </c>
      <c r="C56" s="107" t="s">
        <v>278</v>
      </c>
      <c r="D56" s="107" t="s">
        <v>656</v>
      </c>
      <c r="E56" s="107" t="str">
        <f>"9220242"</f>
        <v>9220242</v>
      </c>
      <c r="F56" s="107" t="s">
        <v>991</v>
      </c>
      <c r="G56" s="107">
        <v>2443031234</v>
      </c>
      <c r="H56" s="107" t="s">
        <v>322</v>
      </c>
      <c r="I56" s="107" t="s">
        <v>782</v>
      </c>
      <c r="J56" s="107">
        <v>43063</v>
      </c>
      <c r="K56" s="107" t="str">
        <f>"39.184282"</f>
        <v>39.184282</v>
      </c>
      <c r="L56" s="107" t="str">
        <f>"22.129590"</f>
        <v>22.129590</v>
      </c>
      <c r="M56" s="107" t="s">
        <v>659</v>
      </c>
      <c r="N56" s="107" t="s">
        <v>1159</v>
      </c>
      <c r="O56" s="107" t="s">
        <v>719</v>
      </c>
      <c r="P56" s="114" t="s">
        <v>60</v>
      </c>
    </row>
    <row r="57" spans="1:16" ht="12.75">
      <c r="A57" s="113">
        <v>6</v>
      </c>
      <c r="B57" s="107" t="s">
        <v>120</v>
      </c>
      <c r="C57" s="107" t="s">
        <v>278</v>
      </c>
      <c r="D57" s="107" t="s">
        <v>656</v>
      </c>
      <c r="E57" s="107" t="str">
        <f>"9220248"</f>
        <v>9220248</v>
      </c>
      <c r="F57" s="107" t="s">
        <v>758</v>
      </c>
      <c r="G57" s="107">
        <v>2443041235</v>
      </c>
      <c r="H57" s="107" t="s">
        <v>333</v>
      </c>
      <c r="I57" s="107" t="s">
        <v>759</v>
      </c>
      <c r="J57" s="107">
        <v>43300</v>
      </c>
      <c r="K57" s="107" t="str">
        <f>"39.393831"</f>
        <v>39.393831</v>
      </c>
      <c r="L57" s="107" t="str">
        <f>"22.074847"</f>
        <v>22.074847</v>
      </c>
      <c r="M57" s="107" t="s">
        <v>659</v>
      </c>
      <c r="N57" s="107" t="s">
        <v>1160</v>
      </c>
      <c r="O57" s="107" t="s">
        <v>661</v>
      </c>
      <c r="P57" s="114" t="s">
        <v>120</v>
      </c>
    </row>
    <row r="58" spans="1:16" ht="13.5" thickBot="1">
      <c r="A58" s="115">
        <v>7</v>
      </c>
      <c r="B58" s="116" t="s">
        <v>1065</v>
      </c>
      <c r="C58" s="116" t="s">
        <v>278</v>
      </c>
      <c r="D58" s="116" t="s">
        <v>656</v>
      </c>
      <c r="E58" s="116" t="str">
        <f>"9220259"</f>
        <v>9220259</v>
      </c>
      <c r="F58" s="116" t="s">
        <v>292</v>
      </c>
      <c r="G58" s="116">
        <v>2443071236</v>
      </c>
      <c r="H58" s="116" t="s">
        <v>295</v>
      </c>
      <c r="I58" s="116" t="s">
        <v>779</v>
      </c>
      <c r="J58" s="116">
        <v>43068</v>
      </c>
      <c r="K58" s="116" t="str">
        <f>"39.062343"</f>
        <v>39.062343</v>
      </c>
      <c r="L58" s="116" t="str">
        <f>"21.978838"</f>
        <v>21.978838</v>
      </c>
      <c r="M58" s="116" t="s">
        <v>658</v>
      </c>
      <c r="N58" s="116" t="s">
        <v>1161</v>
      </c>
      <c r="O58" s="116" t="s">
        <v>661</v>
      </c>
      <c r="P58" s="118" t="s">
        <v>120</v>
      </c>
    </row>
    <row r="59" spans="1:16" s="54" customFormat="1" ht="13.5" thickBot="1">
      <c r="A59" s="148" t="s">
        <v>335</v>
      </c>
      <c r="B59" s="149"/>
      <c r="C59" s="149"/>
      <c r="D59" s="149"/>
      <c r="E59" s="150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51"/>
    </row>
    <row r="60" spans="1:16" ht="13.5" thickBot="1">
      <c r="A60" s="119">
        <v>4</v>
      </c>
      <c r="B60" s="120" t="s">
        <v>1052</v>
      </c>
      <c r="C60" s="120" t="s">
        <v>9</v>
      </c>
      <c r="D60" s="120" t="s">
        <v>792</v>
      </c>
      <c r="E60" s="120" t="str">
        <f>"9220295"</f>
        <v>9220295</v>
      </c>
      <c r="F60" s="120" t="s">
        <v>992</v>
      </c>
      <c r="G60" s="120">
        <v>2445031742</v>
      </c>
      <c r="H60" s="120" t="s">
        <v>337</v>
      </c>
      <c r="I60" s="120" t="s">
        <v>657</v>
      </c>
      <c r="J60" s="120">
        <v>43065</v>
      </c>
      <c r="K60" s="120" t="str">
        <f>"39.348583"</f>
        <v>39.348583</v>
      </c>
      <c r="L60" s="120" t="str">
        <f>"21.459512"</f>
        <v>21.459512</v>
      </c>
      <c r="M60" s="120" t="s">
        <v>658</v>
      </c>
      <c r="N60" s="120" t="s">
        <v>1162</v>
      </c>
      <c r="O60" s="120" t="s">
        <v>795</v>
      </c>
      <c r="P60" s="122" t="s">
        <v>60</v>
      </c>
    </row>
    <row r="61" spans="1:16" ht="12.75">
      <c r="A61" s="109">
        <v>1</v>
      </c>
      <c r="B61" s="110" t="s">
        <v>32</v>
      </c>
      <c r="C61" s="110" t="s">
        <v>31</v>
      </c>
      <c r="D61" s="110" t="s">
        <v>792</v>
      </c>
      <c r="E61" s="110" t="str">
        <f>"9220329"</f>
        <v>9220329</v>
      </c>
      <c r="F61" s="110" t="s">
        <v>996</v>
      </c>
      <c r="G61" s="110">
        <v>2441020746</v>
      </c>
      <c r="H61" s="110" t="s">
        <v>340</v>
      </c>
      <c r="I61" s="110" t="s">
        <v>713</v>
      </c>
      <c r="J61" s="110">
        <v>43100</v>
      </c>
      <c r="K61" s="110" t="str">
        <f>"39.357531"</f>
        <v>39.357531</v>
      </c>
      <c r="L61" s="110" t="str">
        <f>"21.926493"</f>
        <v>21.926493</v>
      </c>
      <c r="M61" s="110" t="s">
        <v>659</v>
      </c>
      <c r="N61" s="110" t="s">
        <v>1163</v>
      </c>
      <c r="O61" s="110" t="s">
        <v>795</v>
      </c>
      <c r="P61" s="112" t="s">
        <v>32</v>
      </c>
    </row>
    <row r="62" spans="1:16" ht="12.75">
      <c r="A62" s="113">
        <v>1</v>
      </c>
      <c r="B62" s="107" t="s">
        <v>32</v>
      </c>
      <c r="C62" s="107" t="s">
        <v>31</v>
      </c>
      <c r="D62" s="107" t="s">
        <v>792</v>
      </c>
      <c r="E62" s="107" t="str">
        <f>"9220330"</f>
        <v>9220330</v>
      </c>
      <c r="F62" s="107" t="s">
        <v>1015</v>
      </c>
      <c r="G62" s="107">
        <v>2441028078</v>
      </c>
      <c r="H62" s="107" t="s">
        <v>343</v>
      </c>
      <c r="I62" s="107" t="s">
        <v>832</v>
      </c>
      <c r="J62" s="107">
        <v>43100</v>
      </c>
      <c r="K62" s="107" t="str">
        <f>"39.358797"</f>
        <v>39.358797</v>
      </c>
      <c r="L62" s="107" t="str">
        <f>"21.941517"</f>
        <v>21.941517</v>
      </c>
      <c r="M62" s="107" t="s">
        <v>659</v>
      </c>
      <c r="N62" s="107" t="s">
        <v>1164</v>
      </c>
      <c r="O62" s="107" t="s">
        <v>795</v>
      </c>
      <c r="P62" s="114" t="s">
        <v>32</v>
      </c>
    </row>
    <row r="63" spans="1:16" ht="12.75">
      <c r="A63" s="113">
        <v>1</v>
      </c>
      <c r="B63" s="107" t="s">
        <v>32</v>
      </c>
      <c r="C63" s="107" t="s">
        <v>31</v>
      </c>
      <c r="D63" s="107" t="s">
        <v>792</v>
      </c>
      <c r="E63" s="107" t="str">
        <f>"9220334"</f>
        <v>9220334</v>
      </c>
      <c r="F63" s="107" t="s">
        <v>1009</v>
      </c>
      <c r="G63" s="107">
        <v>2441076277</v>
      </c>
      <c r="H63" s="107" t="s">
        <v>348</v>
      </c>
      <c r="I63" s="107" t="s">
        <v>822</v>
      </c>
      <c r="J63" s="107">
        <v>43100</v>
      </c>
      <c r="K63" s="107" t="str">
        <f>"39.363154"</f>
        <v>39.363154</v>
      </c>
      <c r="L63" s="107" t="str">
        <f>"21.915908"</f>
        <v>21.915908</v>
      </c>
      <c r="M63" s="107" t="s">
        <v>659</v>
      </c>
      <c r="N63" s="107" t="s">
        <v>1165</v>
      </c>
      <c r="O63" s="107" t="s">
        <v>795</v>
      </c>
      <c r="P63" s="114" t="s">
        <v>32</v>
      </c>
    </row>
    <row r="64" spans="1:16" ht="12.75">
      <c r="A64" s="113">
        <v>1</v>
      </c>
      <c r="B64" s="107" t="s">
        <v>32</v>
      </c>
      <c r="C64" s="107" t="s">
        <v>31</v>
      </c>
      <c r="D64" s="107" t="s">
        <v>792</v>
      </c>
      <c r="E64" s="107" t="str">
        <f>"9220336"</f>
        <v>9220336</v>
      </c>
      <c r="F64" s="107" t="s">
        <v>1006</v>
      </c>
      <c r="G64" s="107">
        <v>2441026719</v>
      </c>
      <c r="H64" s="107" t="s">
        <v>352</v>
      </c>
      <c r="I64" s="107" t="s">
        <v>813</v>
      </c>
      <c r="J64" s="107">
        <v>43100</v>
      </c>
      <c r="K64" s="107" t="str">
        <f>"39.365974"</f>
        <v>39.365974</v>
      </c>
      <c r="L64" s="107" t="str">
        <f>"21.926365"</f>
        <v>21.926365</v>
      </c>
      <c r="M64" s="107" t="s">
        <v>659</v>
      </c>
      <c r="N64" s="107" t="s">
        <v>1166</v>
      </c>
      <c r="O64" s="107" t="s">
        <v>795</v>
      </c>
      <c r="P64" s="114" t="s">
        <v>32</v>
      </c>
    </row>
    <row r="65" spans="1:16" ht="12.75">
      <c r="A65" s="113">
        <v>1</v>
      </c>
      <c r="B65" s="107" t="s">
        <v>32</v>
      </c>
      <c r="C65" s="107" t="s">
        <v>31</v>
      </c>
      <c r="D65" s="107" t="s">
        <v>792</v>
      </c>
      <c r="E65" s="107" t="str">
        <f>"9220272"</f>
        <v>9220272</v>
      </c>
      <c r="F65" s="107" t="s">
        <v>841</v>
      </c>
      <c r="G65" s="107">
        <v>2441041660</v>
      </c>
      <c r="H65" s="107" t="s">
        <v>367</v>
      </c>
      <c r="I65" s="107" t="s">
        <v>673</v>
      </c>
      <c r="J65" s="107">
        <v>43100</v>
      </c>
      <c r="K65" s="107" t="str">
        <f>"39.363198"</f>
        <v>39.363198</v>
      </c>
      <c r="L65" s="107" t="str">
        <f>"21.915024"</f>
        <v>21.915024</v>
      </c>
      <c r="M65" s="107" t="s">
        <v>659</v>
      </c>
      <c r="N65" s="107" t="s">
        <v>1167</v>
      </c>
      <c r="O65" s="107" t="s">
        <v>795</v>
      </c>
      <c r="P65" s="114" t="s">
        <v>32</v>
      </c>
    </row>
    <row r="66" spans="1:16" ht="12.75">
      <c r="A66" s="113">
        <v>1</v>
      </c>
      <c r="B66" s="107" t="s">
        <v>32</v>
      </c>
      <c r="C66" s="107" t="s">
        <v>31</v>
      </c>
      <c r="D66" s="107" t="s">
        <v>792</v>
      </c>
      <c r="E66" s="107" t="str">
        <f>"9220368"</f>
        <v>9220368</v>
      </c>
      <c r="F66" s="107" t="s">
        <v>1012</v>
      </c>
      <c r="G66" s="107">
        <v>2441023030</v>
      </c>
      <c r="H66" s="107" t="s">
        <v>381</v>
      </c>
      <c r="I66" s="107" t="s">
        <v>1014</v>
      </c>
      <c r="J66" s="107">
        <v>43100</v>
      </c>
      <c r="K66" s="107" t="str">
        <f>"39.369879"</f>
        <v>39.369879</v>
      </c>
      <c r="L66" s="107" t="str">
        <f>"21.913697"</f>
        <v>21.913697</v>
      </c>
      <c r="M66" s="107" t="s">
        <v>659</v>
      </c>
      <c r="N66" s="107" t="s">
        <v>1168</v>
      </c>
      <c r="O66" s="107" t="s">
        <v>795</v>
      </c>
      <c r="P66" s="114" t="s">
        <v>32</v>
      </c>
    </row>
    <row r="67" spans="1:16" ht="12.75">
      <c r="A67" s="113">
        <v>1</v>
      </c>
      <c r="B67" s="107" t="s">
        <v>32</v>
      </c>
      <c r="C67" s="107" t="s">
        <v>31</v>
      </c>
      <c r="D67" s="107" t="s">
        <v>792</v>
      </c>
      <c r="E67" s="107" t="str">
        <f>"9220380"</f>
        <v>9220380</v>
      </c>
      <c r="F67" s="107" t="s">
        <v>999</v>
      </c>
      <c r="G67" s="107">
        <v>2441020892</v>
      </c>
      <c r="H67" s="107" t="s">
        <v>388</v>
      </c>
      <c r="I67" s="107" t="s">
        <v>800</v>
      </c>
      <c r="J67" s="107">
        <v>43100</v>
      </c>
      <c r="K67" s="107" t="str">
        <f>"39.354475"</f>
        <v>39.354475</v>
      </c>
      <c r="L67" s="107" t="str">
        <f>"21.918257"</f>
        <v>21.918257</v>
      </c>
      <c r="M67" s="107" t="s">
        <v>659</v>
      </c>
      <c r="N67" s="107" t="s">
        <v>1169</v>
      </c>
      <c r="O67" s="107" t="s">
        <v>795</v>
      </c>
      <c r="P67" s="114" t="s">
        <v>32</v>
      </c>
    </row>
    <row r="68" spans="1:16" ht="12.75">
      <c r="A68" s="113">
        <v>1</v>
      </c>
      <c r="B68" s="107" t="s">
        <v>32</v>
      </c>
      <c r="C68" s="107" t="s">
        <v>31</v>
      </c>
      <c r="D68" s="107" t="s">
        <v>792</v>
      </c>
      <c r="E68" s="107" t="str">
        <f>"9220381"</f>
        <v>9220381</v>
      </c>
      <c r="F68" s="107" t="s">
        <v>390</v>
      </c>
      <c r="G68" s="107">
        <v>2441042035</v>
      </c>
      <c r="H68" s="107" t="s">
        <v>392</v>
      </c>
      <c r="I68" s="107" t="s">
        <v>826</v>
      </c>
      <c r="J68" s="107">
        <v>43100</v>
      </c>
      <c r="K68" s="107" t="str">
        <f>"39.366115"</f>
        <v>39.366115</v>
      </c>
      <c r="L68" s="107" t="str">
        <f>"21.932968"</f>
        <v>21.932968</v>
      </c>
      <c r="M68" s="107" t="s">
        <v>659</v>
      </c>
      <c r="N68" s="107" t="s">
        <v>1170</v>
      </c>
      <c r="O68" s="107" t="s">
        <v>795</v>
      </c>
      <c r="P68" s="114" t="s">
        <v>32</v>
      </c>
    </row>
    <row r="69" spans="1:16" ht="12.75">
      <c r="A69" s="113">
        <v>1</v>
      </c>
      <c r="B69" s="107" t="s">
        <v>32</v>
      </c>
      <c r="C69" s="107" t="s">
        <v>31</v>
      </c>
      <c r="D69" s="107" t="s">
        <v>792</v>
      </c>
      <c r="E69" s="107" t="str">
        <f>"9220065"</f>
        <v>9220065</v>
      </c>
      <c r="F69" s="107" t="s">
        <v>394</v>
      </c>
      <c r="G69" s="107">
        <v>2441040975</v>
      </c>
      <c r="H69" s="107" t="s">
        <v>395</v>
      </c>
      <c r="I69" s="107" t="s">
        <v>811</v>
      </c>
      <c r="J69" s="107">
        <v>43100</v>
      </c>
      <c r="K69" s="107" t="str">
        <f>"39.370410"</f>
        <v>39.370410</v>
      </c>
      <c r="L69" s="107" t="str">
        <f>"21.923235"</f>
        <v>21.923235</v>
      </c>
      <c r="M69" s="107" t="s">
        <v>659</v>
      </c>
      <c r="N69" s="107" t="s">
        <v>1171</v>
      </c>
      <c r="O69" s="107" t="s">
        <v>795</v>
      </c>
      <c r="P69" s="114" t="s">
        <v>32</v>
      </c>
    </row>
    <row r="70" spans="1:16" ht="12.75">
      <c r="A70" s="113">
        <v>2</v>
      </c>
      <c r="B70" s="107" t="s">
        <v>109</v>
      </c>
      <c r="C70" s="107" t="s">
        <v>31</v>
      </c>
      <c r="D70" s="107" t="s">
        <v>792</v>
      </c>
      <c r="E70" s="107" t="str">
        <f>"9220383"</f>
        <v>9220383</v>
      </c>
      <c r="F70" s="107" t="s">
        <v>1002</v>
      </c>
      <c r="G70" s="107">
        <v>2441055845</v>
      </c>
      <c r="H70" s="107" t="s">
        <v>398</v>
      </c>
      <c r="I70" s="107" t="s">
        <v>666</v>
      </c>
      <c r="J70" s="107">
        <v>43100</v>
      </c>
      <c r="K70" s="107" t="str">
        <f>"39.339002"</f>
        <v>39.339002</v>
      </c>
      <c r="L70" s="107" t="str">
        <f>"21.840209"</f>
        <v>21.840209</v>
      </c>
      <c r="M70" s="107" t="s">
        <v>659</v>
      </c>
      <c r="N70" s="107" t="s">
        <v>1172</v>
      </c>
      <c r="O70" s="107" t="s">
        <v>795</v>
      </c>
      <c r="P70" s="114" t="s">
        <v>109</v>
      </c>
    </row>
    <row r="71" spans="1:16" ht="12.75">
      <c r="A71" s="113">
        <v>1</v>
      </c>
      <c r="B71" s="107" t="s">
        <v>32</v>
      </c>
      <c r="C71" s="107" t="s">
        <v>31</v>
      </c>
      <c r="D71" s="107" t="s">
        <v>792</v>
      </c>
      <c r="E71" s="107" t="str">
        <f>"9220398"</f>
        <v>9220398</v>
      </c>
      <c r="F71" s="107" t="s">
        <v>998</v>
      </c>
      <c r="G71" s="107">
        <v>2441079740</v>
      </c>
      <c r="H71" s="107" t="s">
        <v>400</v>
      </c>
      <c r="I71" s="107" t="s">
        <v>797</v>
      </c>
      <c r="J71" s="107">
        <v>43100</v>
      </c>
      <c r="K71" s="107" t="str">
        <f>"39.354247"</f>
        <v>39.354247</v>
      </c>
      <c r="L71" s="107" t="str">
        <f>"21.929887"</f>
        <v>21.929887</v>
      </c>
      <c r="M71" s="107" t="s">
        <v>659</v>
      </c>
      <c r="N71" s="107" t="s">
        <v>1173</v>
      </c>
      <c r="O71" s="107" t="s">
        <v>795</v>
      </c>
      <c r="P71" s="114" t="s">
        <v>32</v>
      </c>
    </row>
    <row r="72" spans="1:16" ht="12.75">
      <c r="A72" s="113">
        <v>1</v>
      </c>
      <c r="B72" s="107" t="s">
        <v>32</v>
      </c>
      <c r="C72" s="107" t="s">
        <v>31</v>
      </c>
      <c r="D72" s="107" t="s">
        <v>792</v>
      </c>
      <c r="E72" s="107" t="str">
        <f>"9520697"</f>
        <v>9520697</v>
      </c>
      <c r="F72" s="107" t="s">
        <v>1000</v>
      </c>
      <c r="G72" s="107">
        <v>2441075134</v>
      </c>
      <c r="H72" s="107" t="s">
        <v>402</v>
      </c>
      <c r="I72" s="107" t="s">
        <v>803</v>
      </c>
      <c r="J72" s="107">
        <v>43100</v>
      </c>
      <c r="K72" s="107" t="str">
        <f>"39.375155"</f>
        <v>39.375155</v>
      </c>
      <c r="L72" s="107" t="str">
        <f>"21.930467"</f>
        <v>21.930467</v>
      </c>
      <c r="M72" s="107" t="s">
        <v>659</v>
      </c>
      <c r="N72" s="107" t="s">
        <v>1174</v>
      </c>
      <c r="O72" s="107" t="s">
        <v>795</v>
      </c>
      <c r="P72" s="114" t="s">
        <v>32</v>
      </c>
    </row>
    <row r="73" spans="1:16" ht="12.75">
      <c r="A73" s="113">
        <v>1</v>
      </c>
      <c r="B73" s="107" t="s">
        <v>32</v>
      </c>
      <c r="C73" s="107" t="s">
        <v>31</v>
      </c>
      <c r="D73" s="107" t="s">
        <v>792</v>
      </c>
      <c r="E73" s="107" t="str">
        <f>"9521134"</f>
        <v>9521134</v>
      </c>
      <c r="F73" s="107" t="s">
        <v>403</v>
      </c>
      <c r="G73" s="107">
        <v>2441026719</v>
      </c>
      <c r="H73" s="107" t="s">
        <v>404</v>
      </c>
      <c r="I73" s="107" t="s">
        <v>815</v>
      </c>
      <c r="J73" s="107">
        <v>43100</v>
      </c>
      <c r="K73" s="107" t="str">
        <f>"39.365798"</f>
        <v>39.365798</v>
      </c>
      <c r="L73" s="107" t="str">
        <f>"21.926518"</f>
        <v>21.926518</v>
      </c>
      <c r="M73" s="107" t="s">
        <v>659</v>
      </c>
      <c r="N73" s="107" t="s">
        <v>1175</v>
      </c>
      <c r="O73" s="107" t="s">
        <v>795</v>
      </c>
      <c r="P73" s="114" t="s">
        <v>32</v>
      </c>
    </row>
    <row r="74" spans="1:16" ht="12.75">
      <c r="A74" s="113">
        <v>1</v>
      </c>
      <c r="B74" s="107" t="s">
        <v>32</v>
      </c>
      <c r="C74" s="107" t="s">
        <v>31</v>
      </c>
      <c r="D74" s="107" t="s">
        <v>792</v>
      </c>
      <c r="E74" s="107" t="str">
        <f>"9521136"</f>
        <v>9521136</v>
      </c>
      <c r="F74" s="107" t="s">
        <v>405</v>
      </c>
      <c r="G74" s="107">
        <v>2441028369</v>
      </c>
      <c r="H74" s="107" t="s">
        <v>408</v>
      </c>
      <c r="I74" s="107" t="s">
        <v>843</v>
      </c>
      <c r="J74" s="107">
        <v>43131</v>
      </c>
      <c r="K74" s="107" t="str">
        <f>"39.371890"</f>
        <v>39.371890</v>
      </c>
      <c r="L74" s="107" t="str">
        <f>"21.930235"</f>
        <v>21.930235</v>
      </c>
      <c r="M74" s="107" t="s">
        <v>659</v>
      </c>
      <c r="N74" s="107" t="s">
        <v>1226</v>
      </c>
      <c r="O74" s="107" t="s">
        <v>795</v>
      </c>
      <c r="P74" s="114" t="s">
        <v>32</v>
      </c>
    </row>
    <row r="75" spans="1:16" ht="12.75">
      <c r="A75" s="113">
        <v>1</v>
      </c>
      <c r="B75" s="107" t="s">
        <v>32</v>
      </c>
      <c r="C75" s="107" t="s">
        <v>31</v>
      </c>
      <c r="D75" s="107" t="s">
        <v>792</v>
      </c>
      <c r="E75" s="107" t="str">
        <f>"9220352"</f>
        <v>9220352</v>
      </c>
      <c r="F75" s="107" t="s">
        <v>414</v>
      </c>
      <c r="G75" s="107">
        <v>2441072020</v>
      </c>
      <c r="H75" s="107" t="s">
        <v>415</v>
      </c>
      <c r="I75" s="107" t="s">
        <v>1067</v>
      </c>
      <c r="J75" s="107">
        <v>43100</v>
      </c>
      <c r="K75" s="107" t="str">
        <f>"39.373744"</f>
        <v>39.373744</v>
      </c>
      <c r="L75" s="107" t="str">
        <f>"21.916304"</f>
        <v>21.916304</v>
      </c>
      <c r="M75" s="107" t="s">
        <v>659</v>
      </c>
      <c r="N75" s="107" t="s">
        <v>1176</v>
      </c>
      <c r="O75" s="107" t="s">
        <v>795</v>
      </c>
      <c r="P75" s="114" t="s">
        <v>32</v>
      </c>
    </row>
    <row r="76" spans="1:16" ht="12.75">
      <c r="A76" s="113">
        <v>1</v>
      </c>
      <c r="B76" s="107" t="s">
        <v>32</v>
      </c>
      <c r="C76" s="107" t="s">
        <v>31</v>
      </c>
      <c r="D76" s="107" t="s">
        <v>792</v>
      </c>
      <c r="E76" s="107" t="str">
        <f>"9220271"</f>
        <v>9220271</v>
      </c>
      <c r="F76" s="107" t="s">
        <v>1005</v>
      </c>
      <c r="G76" s="107">
        <v>2441029982</v>
      </c>
      <c r="H76" s="107" t="s">
        <v>422</v>
      </c>
      <c r="I76" s="107" t="s">
        <v>717</v>
      </c>
      <c r="J76" s="107">
        <v>43100</v>
      </c>
      <c r="K76" s="107" t="str">
        <f>"39.359191"</f>
        <v>39.359191</v>
      </c>
      <c r="L76" s="107" t="str">
        <f>"21.921803"</f>
        <v>21.921803</v>
      </c>
      <c r="M76" s="107" t="s">
        <v>659</v>
      </c>
      <c r="N76" s="107" t="s">
        <v>1177</v>
      </c>
      <c r="O76" s="107" t="s">
        <v>795</v>
      </c>
      <c r="P76" s="114" t="s">
        <v>32</v>
      </c>
    </row>
    <row r="77" spans="1:16" ht="12.75">
      <c r="A77" s="113">
        <v>1</v>
      </c>
      <c r="B77" s="107" t="s">
        <v>32</v>
      </c>
      <c r="C77" s="107" t="s">
        <v>31</v>
      </c>
      <c r="D77" s="107" t="s">
        <v>792</v>
      </c>
      <c r="E77" s="107" t="str">
        <f>"9220274"</f>
        <v>9220274</v>
      </c>
      <c r="F77" s="107" t="s">
        <v>994</v>
      </c>
      <c r="G77" s="107">
        <v>2441021453</v>
      </c>
      <c r="H77" s="107" t="s">
        <v>426</v>
      </c>
      <c r="I77" s="107" t="s">
        <v>793</v>
      </c>
      <c r="J77" s="107">
        <v>43100</v>
      </c>
      <c r="K77" s="107" t="str">
        <f>"39.356001"</f>
        <v>39.356001</v>
      </c>
      <c r="L77" s="107" t="str">
        <f>"21.911432"</f>
        <v>21.911432</v>
      </c>
      <c r="M77" s="107" t="s">
        <v>659</v>
      </c>
      <c r="N77" s="107" t="s">
        <v>1178</v>
      </c>
      <c r="O77" s="107" t="s">
        <v>795</v>
      </c>
      <c r="P77" s="114" t="s">
        <v>32</v>
      </c>
    </row>
    <row r="78" spans="1:16" ht="12.75">
      <c r="A78" s="113">
        <v>1</v>
      </c>
      <c r="B78" s="107" t="s">
        <v>32</v>
      </c>
      <c r="C78" s="107" t="s">
        <v>31</v>
      </c>
      <c r="D78" s="107" t="s">
        <v>792</v>
      </c>
      <c r="E78" s="107" t="str">
        <f>"9220203"</f>
        <v>9220203</v>
      </c>
      <c r="F78" s="107" t="s">
        <v>828</v>
      </c>
      <c r="G78" s="107">
        <v>2441029854</v>
      </c>
      <c r="H78" s="107" t="s">
        <v>429</v>
      </c>
      <c r="I78" s="107" t="s">
        <v>700</v>
      </c>
      <c r="J78" s="107">
        <v>43132</v>
      </c>
      <c r="K78" s="107" t="str">
        <f>"39.368064"</f>
        <v>39.368064</v>
      </c>
      <c r="L78" s="107" t="str">
        <f>"21.906069"</f>
        <v>21.906069</v>
      </c>
      <c r="M78" s="107" t="s">
        <v>659</v>
      </c>
      <c r="N78" s="107" t="s">
        <v>1179</v>
      </c>
      <c r="O78" s="107" t="s">
        <v>795</v>
      </c>
      <c r="P78" s="114" t="s">
        <v>32</v>
      </c>
    </row>
    <row r="79" spans="1:16" ht="12.75">
      <c r="A79" s="113">
        <v>1</v>
      </c>
      <c r="B79" s="107" t="s">
        <v>32</v>
      </c>
      <c r="C79" s="107" t="s">
        <v>31</v>
      </c>
      <c r="D79" s="107" t="s">
        <v>792</v>
      </c>
      <c r="E79" s="107" t="str">
        <f>"9220207"</f>
        <v>9220207</v>
      </c>
      <c r="F79" s="107" t="s">
        <v>1010</v>
      </c>
      <c r="G79" s="107">
        <v>2441041878</v>
      </c>
      <c r="H79" s="107" t="s">
        <v>433</v>
      </c>
      <c r="I79" s="107" t="s">
        <v>824</v>
      </c>
      <c r="J79" s="107">
        <v>43100</v>
      </c>
      <c r="K79" s="107" t="str">
        <f>"39.371717"</f>
        <v>39.371717</v>
      </c>
      <c r="L79" s="107" t="str">
        <f>"21.929986"</f>
        <v>21.929986</v>
      </c>
      <c r="M79" s="107" t="s">
        <v>659</v>
      </c>
      <c r="N79" s="107" t="s">
        <v>1180</v>
      </c>
      <c r="O79" s="107" t="s">
        <v>795</v>
      </c>
      <c r="P79" s="114" t="s">
        <v>32</v>
      </c>
    </row>
    <row r="80" spans="1:16" ht="12.75">
      <c r="A80" s="113">
        <v>1</v>
      </c>
      <c r="B80" s="107" t="s">
        <v>32</v>
      </c>
      <c r="C80" s="107" t="s">
        <v>31</v>
      </c>
      <c r="D80" s="107" t="s">
        <v>792</v>
      </c>
      <c r="E80" s="107" t="str">
        <f>"9220288"</f>
        <v>9220288</v>
      </c>
      <c r="F80" s="107" t="s">
        <v>1004</v>
      </c>
      <c r="G80" s="107">
        <v>2441041139</v>
      </c>
      <c r="H80" s="107" t="s">
        <v>437</v>
      </c>
      <c r="I80" s="107" t="s">
        <v>806</v>
      </c>
      <c r="J80" s="107">
        <v>43100</v>
      </c>
      <c r="K80" s="107" t="str">
        <f>"39.359428"</f>
        <v>39.359428</v>
      </c>
      <c r="L80" s="107" t="str">
        <f>"21.935208"</f>
        <v>21.935208</v>
      </c>
      <c r="M80" s="107" t="s">
        <v>659</v>
      </c>
      <c r="N80" s="107" t="s">
        <v>1181</v>
      </c>
      <c r="O80" s="107" t="s">
        <v>795</v>
      </c>
      <c r="P80" s="114" t="s">
        <v>32</v>
      </c>
    </row>
    <row r="81" spans="1:16" ht="12.75">
      <c r="A81" s="113">
        <v>1</v>
      </c>
      <c r="B81" s="107" t="s">
        <v>32</v>
      </c>
      <c r="C81" s="107" t="s">
        <v>31</v>
      </c>
      <c r="D81" s="107" t="s">
        <v>792</v>
      </c>
      <c r="E81" s="107" t="str">
        <f>"9220378"</f>
        <v>9220378</v>
      </c>
      <c r="F81" s="107" t="s">
        <v>438</v>
      </c>
      <c r="G81" s="107">
        <v>2441041772</v>
      </c>
      <c r="H81" s="107" t="s">
        <v>439</v>
      </c>
      <c r="I81" s="107" t="s">
        <v>668</v>
      </c>
      <c r="J81" s="107">
        <v>43100</v>
      </c>
      <c r="K81" s="107" t="str">
        <f>"39.359537"</f>
        <v>39.359537</v>
      </c>
      <c r="L81" s="107" t="str">
        <f>"21.912605"</f>
        <v>21.912605</v>
      </c>
      <c r="M81" s="107" t="s">
        <v>659</v>
      </c>
      <c r="N81" s="107" t="s">
        <v>1182</v>
      </c>
      <c r="O81" s="107" t="s">
        <v>795</v>
      </c>
      <c r="P81" s="114" t="s">
        <v>32</v>
      </c>
    </row>
    <row r="82" spans="1:16" ht="12.75">
      <c r="A82" s="113">
        <v>2</v>
      </c>
      <c r="B82" s="107" t="s">
        <v>109</v>
      </c>
      <c r="C82" s="107" t="s">
        <v>31</v>
      </c>
      <c r="D82" s="107" t="s">
        <v>792</v>
      </c>
      <c r="E82" s="107" t="str">
        <f>"9220214"</f>
        <v>9220214</v>
      </c>
      <c r="F82" s="107" t="s">
        <v>1019</v>
      </c>
      <c r="G82" s="107">
        <v>2441062176</v>
      </c>
      <c r="H82" s="107" t="s">
        <v>464</v>
      </c>
      <c r="I82" s="107" t="s">
        <v>859</v>
      </c>
      <c r="J82" s="107">
        <v>43100</v>
      </c>
      <c r="K82" s="107" t="str">
        <f>"39.369631"</f>
        <v>39.369631</v>
      </c>
      <c r="L82" s="107" t="str">
        <f>"22.005787"</f>
        <v>22.005787</v>
      </c>
      <c r="M82" s="107" t="s">
        <v>659</v>
      </c>
      <c r="N82" s="107" t="s">
        <v>1183</v>
      </c>
      <c r="O82" s="107" t="s">
        <v>795</v>
      </c>
      <c r="P82" s="114" t="s">
        <v>32</v>
      </c>
    </row>
    <row r="83" spans="1:16" ht="12.75">
      <c r="A83" s="113">
        <v>1</v>
      </c>
      <c r="B83" s="107" t="s">
        <v>109</v>
      </c>
      <c r="C83" s="107" t="s">
        <v>31</v>
      </c>
      <c r="D83" s="107" t="s">
        <v>792</v>
      </c>
      <c r="E83" s="107" t="str">
        <f>"9220071"</f>
        <v>9220071</v>
      </c>
      <c r="F83" s="107" t="s">
        <v>1001</v>
      </c>
      <c r="G83" s="107">
        <v>2441029126</v>
      </c>
      <c r="H83" s="107" t="s">
        <v>468</v>
      </c>
      <c r="I83" s="107" t="s">
        <v>706</v>
      </c>
      <c r="J83" s="107">
        <v>43100</v>
      </c>
      <c r="K83" s="107" t="str">
        <f>"39.403214"</f>
        <v>39.403214</v>
      </c>
      <c r="L83" s="107" t="str">
        <f>"21.897846"</f>
        <v>21.897846</v>
      </c>
      <c r="M83" s="107" t="s">
        <v>659</v>
      </c>
      <c r="N83" s="107" t="s">
        <v>1184</v>
      </c>
      <c r="O83" s="107" t="s">
        <v>795</v>
      </c>
      <c r="P83" s="114" t="s">
        <v>32</v>
      </c>
    </row>
    <row r="84" spans="1:16" ht="12.75">
      <c r="A84" s="113">
        <v>2</v>
      </c>
      <c r="B84" s="107" t="s">
        <v>109</v>
      </c>
      <c r="C84" s="107" t="s">
        <v>31</v>
      </c>
      <c r="D84" s="107" t="s">
        <v>792</v>
      </c>
      <c r="E84" s="107" t="str">
        <f>"9220287"</f>
        <v>9220287</v>
      </c>
      <c r="F84" s="107" t="s">
        <v>995</v>
      </c>
      <c r="G84" s="107">
        <v>2441081555</v>
      </c>
      <c r="H84" s="107" t="s">
        <v>472</v>
      </c>
      <c r="I84" s="107" t="s">
        <v>850</v>
      </c>
      <c r="J84" s="107">
        <v>43100</v>
      </c>
      <c r="K84" s="107" t="str">
        <f>"39.280884"</f>
        <v>39.280884</v>
      </c>
      <c r="L84" s="107" t="str">
        <f>"21.903550"</f>
        <v>21.903550</v>
      </c>
      <c r="M84" s="107" t="s">
        <v>659</v>
      </c>
      <c r="N84" s="107" t="s">
        <v>1185</v>
      </c>
      <c r="O84" s="107" t="s">
        <v>795</v>
      </c>
      <c r="P84" s="114" t="s">
        <v>109</v>
      </c>
    </row>
    <row r="85" spans="1:16" ht="12.75">
      <c r="A85" s="113">
        <v>2</v>
      </c>
      <c r="B85" s="107" t="s">
        <v>109</v>
      </c>
      <c r="C85" s="107" t="s">
        <v>31</v>
      </c>
      <c r="D85" s="107" t="s">
        <v>792</v>
      </c>
      <c r="E85" s="107" t="str">
        <f>"9220021"</f>
        <v>9220021</v>
      </c>
      <c r="F85" s="107" t="s">
        <v>997</v>
      </c>
      <c r="G85" s="107">
        <v>2441088083</v>
      </c>
      <c r="H85" s="107" t="s">
        <v>476</v>
      </c>
      <c r="I85" s="107" t="s">
        <v>715</v>
      </c>
      <c r="J85" s="107">
        <v>43100</v>
      </c>
      <c r="K85" s="107" t="str">
        <f>"39.278165"</f>
        <v>39.278165</v>
      </c>
      <c r="L85" s="107" t="str">
        <f>"21.962427"</f>
        <v>21.962427</v>
      </c>
      <c r="M85" s="107" t="s">
        <v>659</v>
      </c>
      <c r="N85" s="107" t="s">
        <v>1186</v>
      </c>
      <c r="O85" s="107" t="s">
        <v>795</v>
      </c>
      <c r="P85" s="114" t="s">
        <v>32</v>
      </c>
    </row>
    <row r="86" spans="1:16" ht="12.75">
      <c r="A86" s="113">
        <v>1</v>
      </c>
      <c r="B86" s="107" t="s">
        <v>32</v>
      </c>
      <c r="C86" s="107" t="s">
        <v>31</v>
      </c>
      <c r="D86" s="107" t="s">
        <v>792</v>
      </c>
      <c r="E86" s="107" t="str">
        <f>"9220082"</f>
        <v>9220082</v>
      </c>
      <c r="F86" s="107" t="s">
        <v>1007</v>
      </c>
      <c r="G86" s="107">
        <v>2441028506</v>
      </c>
      <c r="H86" s="107" t="s">
        <v>1099</v>
      </c>
      <c r="I86" s="107" t="s">
        <v>817</v>
      </c>
      <c r="J86" s="107">
        <v>43100</v>
      </c>
      <c r="K86" s="107" t="str">
        <f>"39.392202"</f>
        <v>39.392202</v>
      </c>
      <c r="L86" s="107" t="str">
        <f>"21.921591"</f>
        <v>21.921591</v>
      </c>
      <c r="M86" s="107" t="s">
        <v>659</v>
      </c>
      <c r="N86" s="107" t="s">
        <v>1187</v>
      </c>
      <c r="O86" s="107" t="s">
        <v>795</v>
      </c>
      <c r="P86" s="114" t="s">
        <v>32</v>
      </c>
    </row>
    <row r="87" spans="1:16" ht="12.75">
      <c r="A87" s="113">
        <v>2</v>
      </c>
      <c r="B87" s="107" t="s">
        <v>109</v>
      </c>
      <c r="C87" s="107" t="s">
        <v>31</v>
      </c>
      <c r="D87" s="107" t="s">
        <v>792</v>
      </c>
      <c r="E87" s="107" t="str">
        <f>"9220319"</f>
        <v>9220319</v>
      </c>
      <c r="F87" s="107" t="s">
        <v>452</v>
      </c>
      <c r="G87" s="107">
        <v>2441036309</v>
      </c>
      <c r="H87" s="107" t="s">
        <v>453</v>
      </c>
      <c r="I87" s="107" t="s">
        <v>676</v>
      </c>
      <c r="J87" s="107">
        <v>43100</v>
      </c>
      <c r="K87" s="107" t="str">
        <f>"39.323059"</f>
        <v>39.323059</v>
      </c>
      <c r="L87" s="107" t="str">
        <f>"21.875754"</f>
        <v>21.875754</v>
      </c>
      <c r="M87" s="107" t="s">
        <v>659</v>
      </c>
      <c r="N87" s="107" t="s">
        <v>1188</v>
      </c>
      <c r="O87" s="107" t="s">
        <v>795</v>
      </c>
      <c r="P87" s="114" t="s">
        <v>109</v>
      </c>
    </row>
    <row r="88" spans="1:16" ht="12.75">
      <c r="A88" s="113">
        <v>1</v>
      </c>
      <c r="B88" s="107" t="s">
        <v>120</v>
      </c>
      <c r="C88" s="107" t="s">
        <v>31</v>
      </c>
      <c r="D88" s="107" t="s">
        <v>792</v>
      </c>
      <c r="E88" s="107">
        <v>9220088</v>
      </c>
      <c r="F88" s="107" t="s">
        <v>1227</v>
      </c>
      <c r="G88" s="107">
        <v>2441067644</v>
      </c>
      <c r="H88" s="107" t="s">
        <v>483</v>
      </c>
      <c r="I88" s="107"/>
      <c r="J88" s="107"/>
      <c r="K88" s="107"/>
      <c r="L88" s="107"/>
      <c r="M88" s="107" t="s">
        <v>659</v>
      </c>
      <c r="N88" s="107" t="s">
        <v>1228</v>
      </c>
      <c r="O88" s="107" t="s">
        <v>795</v>
      </c>
      <c r="P88" s="114"/>
    </row>
    <row r="89" spans="1:16" ht="12.75">
      <c r="A89" s="113">
        <v>1</v>
      </c>
      <c r="B89" s="107" t="s">
        <v>109</v>
      </c>
      <c r="C89" s="107" t="s">
        <v>31</v>
      </c>
      <c r="D89" s="107" t="s">
        <v>792</v>
      </c>
      <c r="E89" s="107" t="str">
        <f>"9220289"</f>
        <v>9220289</v>
      </c>
      <c r="F89" s="107" t="s">
        <v>456</v>
      </c>
      <c r="G89" s="107">
        <v>2441025953</v>
      </c>
      <c r="H89" s="107" t="s">
        <v>459</v>
      </c>
      <c r="I89" s="107" t="s">
        <v>836</v>
      </c>
      <c r="J89" s="107">
        <v>43100</v>
      </c>
      <c r="K89" s="107" t="str">
        <f>"39.378608"</f>
        <v>39.378608</v>
      </c>
      <c r="L89" s="107" t="str">
        <f>"21.865326"</f>
        <v>21.865326</v>
      </c>
      <c r="M89" s="107" t="s">
        <v>659</v>
      </c>
      <c r="N89" s="107" t="s">
        <v>1189</v>
      </c>
      <c r="O89" s="107" t="s">
        <v>795</v>
      </c>
      <c r="P89" s="114" t="s">
        <v>32</v>
      </c>
    </row>
    <row r="90" spans="1:16" ht="12.75">
      <c r="A90" s="113">
        <v>2</v>
      </c>
      <c r="B90" s="107" t="s">
        <v>109</v>
      </c>
      <c r="C90" s="107" t="s">
        <v>31</v>
      </c>
      <c r="D90" s="107" t="s">
        <v>792</v>
      </c>
      <c r="E90" s="107" t="str">
        <f>"9220107"</f>
        <v>9220107</v>
      </c>
      <c r="F90" s="107" t="s">
        <v>861</v>
      </c>
      <c r="G90" s="107">
        <v>2441061106</v>
      </c>
      <c r="H90" s="107" t="s">
        <v>487</v>
      </c>
      <c r="I90" s="107" t="s">
        <v>862</v>
      </c>
      <c r="J90" s="107">
        <v>43100</v>
      </c>
      <c r="K90" s="107" t="str">
        <f>"39.374014"</f>
        <v>39.374014</v>
      </c>
      <c r="L90" s="107" t="str">
        <f>"21.976251"</f>
        <v>21.976251</v>
      </c>
      <c r="M90" s="107" t="s">
        <v>659</v>
      </c>
      <c r="N90" s="107" t="s">
        <v>1190</v>
      </c>
      <c r="O90" s="107" t="s">
        <v>795</v>
      </c>
      <c r="P90" s="114" t="s">
        <v>32</v>
      </c>
    </row>
    <row r="91" spans="1:16" ht="13.5" thickBot="1">
      <c r="A91" s="115">
        <v>1</v>
      </c>
      <c r="B91" s="116" t="s">
        <v>109</v>
      </c>
      <c r="C91" s="116" t="s">
        <v>31</v>
      </c>
      <c r="D91" s="116" t="s">
        <v>792</v>
      </c>
      <c r="E91" s="116" t="str">
        <f>"9220294"</f>
        <v>9220294</v>
      </c>
      <c r="F91" s="116" t="s">
        <v>848</v>
      </c>
      <c r="G91" s="116">
        <v>2441061545</v>
      </c>
      <c r="H91" s="116" t="s">
        <v>492</v>
      </c>
      <c r="I91" s="116" t="s">
        <v>154</v>
      </c>
      <c r="J91" s="116">
        <v>43100</v>
      </c>
      <c r="K91" s="116" t="str">
        <f>"39.362637"</f>
        <v>39.362637</v>
      </c>
      <c r="L91" s="116" t="str">
        <f>"21.972384"</f>
        <v>21.972384</v>
      </c>
      <c r="M91" s="116" t="s">
        <v>659</v>
      </c>
      <c r="N91" s="116" t="s">
        <v>1191</v>
      </c>
      <c r="O91" s="116" t="s">
        <v>795</v>
      </c>
      <c r="P91" s="118" t="s">
        <v>32</v>
      </c>
    </row>
    <row r="92" spans="1:16" ht="13.5" thickBot="1">
      <c r="A92" s="127">
        <v>3</v>
      </c>
      <c r="B92" s="128" t="s">
        <v>180</v>
      </c>
      <c r="C92" s="128" t="s">
        <v>158</v>
      </c>
      <c r="D92" s="128" t="s">
        <v>792</v>
      </c>
      <c r="E92" s="128" t="str">
        <f>"9220346"</f>
        <v>9220346</v>
      </c>
      <c r="F92" s="128" t="s">
        <v>494</v>
      </c>
      <c r="G92" s="128">
        <v>2441092969</v>
      </c>
      <c r="H92" s="128" t="s">
        <v>496</v>
      </c>
      <c r="I92" s="128" t="s">
        <v>864</v>
      </c>
      <c r="J92" s="128">
        <v>43067</v>
      </c>
      <c r="K92" s="128" t="str">
        <f>"39.331664"</f>
        <v>39.331664</v>
      </c>
      <c r="L92" s="128" t="str">
        <f>"21.686717"</f>
        <v>21.686717</v>
      </c>
      <c r="M92" s="128" t="s">
        <v>659</v>
      </c>
      <c r="N92" s="128" t="s">
        <v>1192</v>
      </c>
      <c r="O92" s="128" t="s">
        <v>795</v>
      </c>
      <c r="P92" s="130" t="s">
        <v>60</v>
      </c>
    </row>
    <row r="93" spans="1:16" ht="12.75">
      <c r="A93" s="109">
        <v>2</v>
      </c>
      <c r="B93" s="110" t="s">
        <v>60</v>
      </c>
      <c r="C93" s="110" t="s">
        <v>170</v>
      </c>
      <c r="D93" s="110" t="s">
        <v>792</v>
      </c>
      <c r="E93" s="110" t="str">
        <f>"9220113"</f>
        <v>9220113</v>
      </c>
      <c r="F93" s="110" t="s">
        <v>1028</v>
      </c>
      <c r="G93" s="110">
        <v>2445041397</v>
      </c>
      <c r="H93" s="110" t="s">
        <v>499</v>
      </c>
      <c r="I93" s="110" t="s">
        <v>870</v>
      </c>
      <c r="J93" s="110">
        <v>43060</v>
      </c>
      <c r="K93" s="110" t="str">
        <f>"39.434566"</f>
        <v>39.434566</v>
      </c>
      <c r="L93" s="110" t="str">
        <f>"21.663572"</f>
        <v>21.663572</v>
      </c>
      <c r="M93" s="110" t="s">
        <v>659</v>
      </c>
      <c r="N93" s="110" t="s">
        <v>1193</v>
      </c>
      <c r="O93" s="110" t="s">
        <v>795</v>
      </c>
      <c r="P93" s="112" t="s">
        <v>60</v>
      </c>
    </row>
    <row r="94" spans="1:16" ht="12.75">
      <c r="A94" s="113">
        <v>2</v>
      </c>
      <c r="B94" s="107" t="s">
        <v>60</v>
      </c>
      <c r="C94" s="107" t="s">
        <v>170</v>
      </c>
      <c r="D94" s="107" t="s">
        <v>792</v>
      </c>
      <c r="E94" s="107" t="str">
        <f>"9220309"</f>
        <v>9220309</v>
      </c>
      <c r="F94" s="107" t="s">
        <v>500</v>
      </c>
      <c r="G94" s="107">
        <v>2445042183</v>
      </c>
      <c r="H94" s="107" t="s">
        <v>502</v>
      </c>
      <c r="I94" s="107" t="s">
        <v>870</v>
      </c>
      <c r="J94" s="107">
        <v>43060</v>
      </c>
      <c r="K94" s="107" t="str">
        <f>"39.422696"</f>
        <v>39.422696</v>
      </c>
      <c r="L94" s="107" t="str">
        <f>"21.661239"</f>
        <v>21.661239</v>
      </c>
      <c r="M94" s="107" t="s">
        <v>659</v>
      </c>
      <c r="N94" s="107" t="s">
        <v>1194</v>
      </c>
      <c r="O94" s="107" t="s">
        <v>795</v>
      </c>
      <c r="P94" s="114" t="s">
        <v>60</v>
      </c>
    </row>
    <row r="95" spans="1:16" ht="12.75">
      <c r="A95" s="113">
        <v>2</v>
      </c>
      <c r="B95" s="107" t="s">
        <v>60</v>
      </c>
      <c r="C95" s="107" t="s">
        <v>170</v>
      </c>
      <c r="D95" s="107" t="s">
        <v>792</v>
      </c>
      <c r="E95" s="107" t="str">
        <f>"9521139"</f>
        <v>9521139</v>
      </c>
      <c r="F95" s="107" t="s">
        <v>417</v>
      </c>
      <c r="G95" s="107">
        <v>2445041397</v>
      </c>
      <c r="H95" s="107" t="s">
        <v>419</v>
      </c>
      <c r="I95" s="107" t="s">
        <v>870</v>
      </c>
      <c r="J95" s="107">
        <v>43060</v>
      </c>
      <c r="K95" s="107" t="str">
        <f>"39.434566"</f>
        <v>39.434566</v>
      </c>
      <c r="L95" s="107" t="str">
        <f>"21.663572"</f>
        <v>21.663572</v>
      </c>
      <c r="M95" s="107" t="s">
        <v>659</v>
      </c>
      <c r="N95" s="107" t="s">
        <v>1195</v>
      </c>
      <c r="O95" s="107" t="s">
        <v>795</v>
      </c>
      <c r="P95" s="114" t="s">
        <v>60</v>
      </c>
    </row>
    <row r="96" spans="1:16" ht="12.75">
      <c r="A96" s="113">
        <v>2</v>
      </c>
      <c r="B96" s="107" t="s">
        <v>120</v>
      </c>
      <c r="C96" s="107" t="s">
        <v>170</v>
      </c>
      <c r="D96" s="107" t="s">
        <v>792</v>
      </c>
      <c r="E96" s="107" t="str">
        <f>"9220117"</f>
        <v>9220117</v>
      </c>
      <c r="F96" s="107" t="s">
        <v>1030</v>
      </c>
      <c r="G96" s="107">
        <v>2441084915</v>
      </c>
      <c r="H96" s="107" t="s">
        <v>523</v>
      </c>
      <c r="I96" s="107" t="s">
        <v>726</v>
      </c>
      <c r="J96" s="107">
        <v>43061</v>
      </c>
      <c r="K96" s="107" t="str">
        <f>"39.487378"</f>
        <v>39.487378</v>
      </c>
      <c r="L96" s="107" t="str">
        <f>"21.839145"</f>
        <v>21.839145</v>
      </c>
      <c r="M96" s="107" t="s">
        <v>659</v>
      </c>
      <c r="N96" s="107" t="s">
        <v>1196</v>
      </c>
      <c r="O96" s="107" t="s">
        <v>795</v>
      </c>
      <c r="P96" s="114" t="s">
        <v>120</v>
      </c>
    </row>
    <row r="97" spans="1:16" ht="12.75">
      <c r="A97" s="113">
        <v>3</v>
      </c>
      <c r="B97" s="107" t="s">
        <v>18</v>
      </c>
      <c r="C97" s="107" t="s">
        <v>170</v>
      </c>
      <c r="D97" s="107" t="s">
        <v>792</v>
      </c>
      <c r="E97" s="107" t="str">
        <f>"9220140"</f>
        <v>9220140</v>
      </c>
      <c r="F97" s="107" t="s">
        <v>1026</v>
      </c>
      <c r="G97" s="107">
        <v>2445061231</v>
      </c>
      <c r="H97" s="107" t="s">
        <v>513</v>
      </c>
      <c r="I97" s="107" t="s">
        <v>512</v>
      </c>
      <c r="J97" s="107">
        <v>43060</v>
      </c>
      <c r="K97" s="107" t="str">
        <f>"39.397599"</f>
        <v>39.397599</v>
      </c>
      <c r="L97" s="107" t="str">
        <f>"21.599961"</f>
        <v>21.599961</v>
      </c>
      <c r="M97" s="107" t="s">
        <v>659</v>
      </c>
      <c r="N97" s="107" t="s">
        <v>1197</v>
      </c>
      <c r="O97" s="107" t="s">
        <v>795</v>
      </c>
      <c r="P97" s="114" t="s">
        <v>60</v>
      </c>
    </row>
    <row r="98" spans="1:16" ht="12.75">
      <c r="A98" s="113">
        <v>2</v>
      </c>
      <c r="B98" s="107" t="s">
        <v>60</v>
      </c>
      <c r="C98" s="107" t="s">
        <v>170</v>
      </c>
      <c r="D98" s="107" t="s">
        <v>792</v>
      </c>
      <c r="E98" s="107" t="str">
        <f>"9220328"</f>
        <v>9220328</v>
      </c>
      <c r="F98" s="107" t="s">
        <v>875</v>
      </c>
      <c r="G98" s="107">
        <v>2431049394</v>
      </c>
      <c r="H98" s="107" t="s">
        <v>527</v>
      </c>
      <c r="I98" s="107" t="s">
        <v>525</v>
      </c>
      <c r="J98" s="107">
        <v>43060</v>
      </c>
      <c r="K98" s="107" t="str">
        <f>"39.461568"</f>
        <v>39.461568</v>
      </c>
      <c r="L98" s="107" t="str">
        <f>"21.735567"</f>
        <v>21.735567</v>
      </c>
      <c r="M98" s="107" t="s">
        <v>659</v>
      </c>
      <c r="N98" s="107" t="s">
        <v>1198</v>
      </c>
      <c r="O98" s="107" t="s">
        <v>795</v>
      </c>
      <c r="P98" s="114" t="s">
        <v>120</v>
      </c>
    </row>
    <row r="99" spans="1:16" ht="12.75">
      <c r="A99" s="113">
        <v>2</v>
      </c>
      <c r="B99" s="107" t="s">
        <v>120</v>
      </c>
      <c r="C99" s="107" t="s">
        <v>170</v>
      </c>
      <c r="D99" s="107" t="s">
        <v>792</v>
      </c>
      <c r="E99" s="107" t="str">
        <f>"9220197"</f>
        <v>9220197</v>
      </c>
      <c r="F99" s="107" t="s">
        <v>1027</v>
      </c>
      <c r="G99" s="107">
        <v>2441085553</v>
      </c>
      <c r="H99" s="107" t="s">
        <v>532</v>
      </c>
      <c r="I99" s="107" t="s">
        <v>530</v>
      </c>
      <c r="J99" s="107">
        <v>43100</v>
      </c>
      <c r="K99" s="107" t="str">
        <f>"39.454856"</f>
        <v>39.454856</v>
      </c>
      <c r="L99" s="107" t="str">
        <f>"21.805907"</f>
        <v>21.805907</v>
      </c>
      <c r="M99" s="107" t="s">
        <v>659</v>
      </c>
      <c r="N99" s="107" t="s">
        <v>1199</v>
      </c>
      <c r="O99" s="107" t="s">
        <v>795</v>
      </c>
      <c r="P99" s="114" t="s">
        <v>120</v>
      </c>
    </row>
    <row r="100" spans="1:16" ht="12.75">
      <c r="A100" s="113">
        <v>2</v>
      </c>
      <c r="B100" s="107" t="s">
        <v>60</v>
      </c>
      <c r="C100" s="107" t="s">
        <v>170</v>
      </c>
      <c r="D100" s="107" t="s">
        <v>792</v>
      </c>
      <c r="E100" s="107" t="str">
        <f>"9220170"</f>
        <v>9220170</v>
      </c>
      <c r="F100" s="107" t="s">
        <v>515</v>
      </c>
      <c r="G100" s="107">
        <v>2445097367</v>
      </c>
      <c r="H100" s="107" t="s">
        <v>517</v>
      </c>
      <c r="I100" s="107" t="s">
        <v>866</v>
      </c>
      <c r="J100" s="107">
        <v>43060</v>
      </c>
      <c r="K100" s="107" t="str">
        <f>"39.426335"</f>
        <v>39.426335</v>
      </c>
      <c r="L100" s="107" t="str">
        <f>"21.696878"</f>
        <v>21.696878</v>
      </c>
      <c r="M100" s="107" t="s">
        <v>659</v>
      </c>
      <c r="N100" s="107" t="s">
        <v>1200</v>
      </c>
      <c r="O100" s="107" t="s">
        <v>795</v>
      </c>
      <c r="P100" s="114" t="s">
        <v>60</v>
      </c>
    </row>
    <row r="101" spans="1:16" ht="13.5" thickBot="1">
      <c r="A101" s="115">
        <v>2</v>
      </c>
      <c r="B101" s="116" t="s">
        <v>109</v>
      </c>
      <c r="C101" s="116" t="s">
        <v>170</v>
      </c>
      <c r="D101" s="116" t="s">
        <v>792</v>
      </c>
      <c r="E101" s="116" t="str">
        <f>"9220111"</f>
        <v>9220111</v>
      </c>
      <c r="F101" s="116" t="s">
        <v>519</v>
      </c>
      <c r="G101" s="116">
        <v>2441039876</v>
      </c>
      <c r="H101" s="116" t="s">
        <v>520</v>
      </c>
      <c r="I101" s="116" t="s">
        <v>740</v>
      </c>
      <c r="J101" s="116">
        <v>43064</v>
      </c>
      <c r="K101" s="116" t="str">
        <f>"39.415947"</f>
        <v>39.415947</v>
      </c>
      <c r="L101" s="116" t="str">
        <f>"21.800085"</f>
        <v>21.800085</v>
      </c>
      <c r="M101" s="116" t="s">
        <v>659</v>
      </c>
      <c r="N101" s="116" t="s">
        <v>1201</v>
      </c>
      <c r="O101" s="116" t="s">
        <v>795</v>
      </c>
      <c r="P101" s="118" t="s">
        <v>120</v>
      </c>
    </row>
    <row r="102" spans="1:16" ht="12.75">
      <c r="A102" s="123">
        <v>2</v>
      </c>
      <c r="B102" s="124" t="s">
        <v>120</v>
      </c>
      <c r="C102" s="124" t="s">
        <v>219</v>
      </c>
      <c r="D102" s="124" t="s">
        <v>792</v>
      </c>
      <c r="E102" s="124" t="str">
        <f>"9220100"</f>
        <v>9220100</v>
      </c>
      <c r="F102" s="124" t="s">
        <v>895</v>
      </c>
      <c r="G102" s="124">
        <v>2444023188</v>
      </c>
      <c r="H102" s="124" t="s">
        <v>536</v>
      </c>
      <c r="I102" s="124" t="s">
        <v>896</v>
      </c>
      <c r="J102" s="124">
        <v>43200</v>
      </c>
      <c r="K102" s="124" t="str">
        <f>"39.472926"</f>
        <v>39.472926</v>
      </c>
      <c r="L102" s="124" t="str">
        <f>"22.073403"</f>
        <v>22.073403</v>
      </c>
      <c r="M102" s="124" t="s">
        <v>659</v>
      </c>
      <c r="N102" s="124" t="s">
        <v>1202</v>
      </c>
      <c r="O102" s="124" t="s">
        <v>795</v>
      </c>
      <c r="P102" s="126" t="s">
        <v>120</v>
      </c>
    </row>
    <row r="103" spans="1:16" ht="12.75">
      <c r="A103" s="113">
        <v>2</v>
      </c>
      <c r="B103" s="107" t="s">
        <v>120</v>
      </c>
      <c r="C103" s="107" t="s">
        <v>219</v>
      </c>
      <c r="D103" s="107" t="s">
        <v>792</v>
      </c>
      <c r="E103" s="107" t="str">
        <f>"9220101"</f>
        <v>9220101</v>
      </c>
      <c r="F103" s="107" t="s">
        <v>1035</v>
      </c>
      <c r="G103" s="107">
        <v>2444024114</v>
      </c>
      <c r="H103" s="107" t="s">
        <v>544</v>
      </c>
      <c r="I103" s="107" t="s">
        <v>892</v>
      </c>
      <c r="J103" s="107">
        <v>43200</v>
      </c>
      <c r="K103" s="107" t="str">
        <f>"39.465798"</f>
        <v>39.465798</v>
      </c>
      <c r="L103" s="107" t="str">
        <f>"22.076900"</f>
        <v>22.076900</v>
      </c>
      <c r="M103" s="107" t="s">
        <v>659</v>
      </c>
      <c r="N103" s="107" t="s">
        <v>1203</v>
      </c>
      <c r="O103" s="107" t="s">
        <v>795</v>
      </c>
      <c r="P103" s="114" t="s">
        <v>120</v>
      </c>
    </row>
    <row r="104" spans="1:16" ht="12.75">
      <c r="A104" s="113">
        <v>2</v>
      </c>
      <c r="B104" s="107" t="s">
        <v>120</v>
      </c>
      <c r="C104" s="107" t="s">
        <v>219</v>
      </c>
      <c r="D104" s="107" t="s">
        <v>792</v>
      </c>
      <c r="E104" s="107" t="str">
        <f>"9220317"</f>
        <v>9220317</v>
      </c>
      <c r="F104" s="107" t="s">
        <v>1102</v>
      </c>
      <c r="G104" s="107">
        <v>2444024145</v>
      </c>
      <c r="H104" s="107" t="s">
        <v>548</v>
      </c>
      <c r="I104" s="107" t="s">
        <v>1089</v>
      </c>
      <c r="J104" s="107">
        <v>43200</v>
      </c>
      <c r="K104" s="107" t="str">
        <f>"39.475836"</f>
        <v>39.475836</v>
      </c>
      <c r="L104" s="107" t="str">
        <f>"22.086356"</f>
        <v>22.086356</v>
      </c>
      <c r="M104" s="107" t="s">
        <v>659</v>
      </c>
      <c r="N104" s="107" t="s">
        <v>1204</v>
      </c>
      <c r="O104" s="107" t="s">
        <v>795</v>
      </c>
      <c r="P104" s="114" t="s">
        <v>120</v>
      </c>
    </row>
    <row r="105" spans="1:16" ht="12.75">
      <c r="A105" s="113">
        <v>2</v>
      </c>
      <c r="B105" s="107" t="s">
        <v>120</v>
      </c>
      <c r="C105" s="107" t="s">
        <v>219</v>
      </c>
      <c r="D105" s="107" t="s">
        <v>792</v>
      </c>
      <c r="E105" s="107" t="str">
        <f>"9520855"</f>
        <v>9520855</v>
      </c>
      <c r="F105" s="107" t="s">
        <v>550</v>
      </c>
      <c r="G105" s="107">
        <v>2444023770</v>
      </c>
      <c r="H105" s="107" t="s">
        <v>552</v>
      </c>
      <c r="I105" s="107" t="s">
        <v>885</v>
      </c>
      <c r="J105" s="107">
        <v>43200</v>
      </c>
      <c r="K105" s="107" t="str">
        <f>"39.466665"</f>
        <v>39.466665</v>
      </c>
      <c r="L105" s="107" t="str">
        <f>"22.091712"</f>
        <v>22.091712</v>
      </c>
      <c r="M105" s="107" t="s">
        <v>659</v>
      </c>
      <c r="N105" s="107" t="s">
        <v>1205</v>
      </c>
      <c r="O105" s="107" t="s">
        <v>795</v>
      </c>
      <c r="P105" s="114" t="s">
        <v>120</v>
      </c>
    </row>
    <row r="106" spans="1:16" ht="12.75">
      <c r="A106" s="113">
        <v>2</v>
      </c>
      <c r="B106" s="107" t="s">
        <v>120</v>
      </c>
      <c r="C106" s="107" t="s">
        <v>219</v>
      </c>
      <c r="D106" s="107" t="s">
        <v>792</v>
      </c>
      <c r="E106" s="107" t="str">
        <f>"9220068"</f>
        <v>9220068</v>
      </c>
      <c r="F106" s="107" t="s">
        <v>1031</v>
      </c>
      <c r="G106" s="107">
        <v>2441052115</v>
      </c>
      <c r="H106" s="107" t="s">
        <v>570</v>
      </c>
      <c r="I106" s="107" t="s">
        <v>881</v>
      </c>
      <c r="J106" s="107">
        <v>43061</v>
      </c>
      <c r="K106" s="107" t="str">
        <f>"39.463342"</f>
        <v>39.463342</v>
      </c>
      <c r="L106" s="107" t="str">
        <f>"21.897151"</f>
        <v>21.897151</v>
      </c>
      <c r="M106" s="107" t="s">
        <v>659</v>
      </c>
      <c r="N106" s="107" t="s">
        <v>1206</v>
      </c>
      <c r="O106" s="107" t="s">
        <v>795</v>
      </c>
      <c r="P106" s="114" t="s">
        <v>120</v>
      </c>
    </row>
    <row r="107" spans="1:16" ht="12.75">
      <c r="A107" s="113">
        <v>2</v>
      </c>
      <c r="B107" s="107" t="s">
        <v>60</v>
      </c>
      <c r="C107" s="107" t="s">
        <v>219</v>
      </c>
      <c r="D107" s="107" t="s">
        <v>792</v>
      </c>
      <c r="E107" s="107" t="str">
        <f>"9220235"</f>
        <v>9220235</v>
      </c>
      <c r="F107" s="107" t="s">
        <v>1037</v>
      </c>
      <c r="G107" s="107">
        <v>2444031370</v>
      </c>
      <c r="H107" s="107" t="s">
        <v>578</v>
      </c>
      <c r="I107" s="107" t="s">
        <v>254</v>
      </c>
      <c r="J107" s="107">
        <v>43200</v>
      </c>
      <c r="K107" s="107" t="str">
        <f>"39.453435"</f>
        <v>39.453435</v>
      </c>
      <c r="L107" s="107" t="str">
        <f>"22.163626"</f>
        <v>22.163626</v>
      </c>
      <c r="M107" s="107" t="s">
        <v>659</v>
      </c>
      <c r="N107" s="107" t="s">
        <v>1207</v>
      </c>
      <c r="O107" s="107" t="s">
        <v>795</v>
      </c>
      <c r="P107" s="114" t="s">
        <v>60</v>
      </c>
    </row>
    <row r="108" spans="1:16" ht="12.75">
      <c r="A108" s="113">
        <v>2</v>
      </c>
      <c r="B108" s="107" t="s">
        <v>120</v>
      </c>
      <c r="C108" s="107" t="s">
        <v>219</v>
      </c>
      <c r="D108" s="107" t="s">
        <v>792</v>
      </c>
      <c r="E108" s="107" t="str">
        <f>"9220084"</f>
        <v>9220084</v>
      </c>
      <c r="F108" s="107" t="s">
        <v>554</v>
      </c>
      <c r="G108" s="107">
        <v>2444041008</v>
      </c>
      <c r="H108" s="107" t="s">
        <v>556</v>
      </c>
      <c r="I108" s="107" t="s">
        <v>238</v>
      </c>
      <c r="J108" s="107">
        <v>43200</v>
      </c>
      <c r="K108" s="107" t="str">
        <f>"39.494020"</f>
        <v>39.494020</v>
      </c>
      <c r="L108" s="107" t="str">
        <f>"22.011255"</f>
        <v>22.011255</v>
      </c>
      <c r="M108" s="107" t="s">
        <v>659</v>
      </c>
      <c r="N108" s="107" t="s">
        <v>1208</v>
      </c>
      <c r="O108" s="107" t="s">
        <v>795</v>
      </c>
      <c r="P108" s="114" t="s">
        <v>120</v>
      </c>
    </row>
    <row r="109" spans="1:16" ht="12.75">
      <c r="A109" s="113">
        <v>2</v>
      </c>
      <c r="B109" s="107" t="s">
        <v>60</v>
      </c>
      <c r="C109" s="107" t="s">
        <v>219</v>
      </c>
      <c r="D109" s="107" t="s">
        <v>792</v>
      </c>
      <c r="E109" s="107" t="str">
        <f>"9220273"</f>
        <v>9220273</v>
      </c>
      <c r="F109" s="107" t="s">
        <v>558</v>
      </c>
      <c r="G109" s="107">
        <v>2444071253</v>
      </c>
      <c r="H109" s="107" t="s">
        <v>560</v>
      </c>
      <c r="I109" s="107" t="s">
        <v>559</v>
      </c>
      <c r="J109" s="107">
        <v>43070</v>
      </c>
      <c r="K109" s="107" t="str">
        <f>"39.529608"</f>
        <v>39.529608</v>
      </c>
      <c r="L109" s="107" t="str">
        <f>"21.996592"</f>
        <v>21.996592</v>
      </c>
      <c r="M109" s="107" t="s">
        <v>659</v>
      </c>
      <c r="N109" s="107" t="s">
        <v>1209</v>
      </c>
      <c r="O109" s="107" t="s">
        <v>795</v>
      </c>
      <c r="P109" s="114" t="s">
        <v>120</v>
      </c>
    </row>
    <row r="110" spans="1:16" ht="12.75">
      <c r="A110" s="113">
        <v>2</v>
      </c>
      <c r="B110" s="107" t="s">
        <v>120</v>
      </c>
      <c r="C110" s="107" t="s">
        <v>219</v>
      </c>
      <c r="D110" s="107" t="s">
        <v>792</v>
      </c>
      <c r="E110" s="107" t="str">
        <f>"9220093"</f>
        <v>9220093</v>
      </c>
      <c r="F110" s="107" t="s">
        <v>562</v>
      </c>
      <c r="G110" s="107">
        <v>2444073121</v>
      </c>
      <c r="H110" s="107" t="s">
        <v>565</v>
      </c>
      <c r="I110" s="107" t="s">
        <v>563</v>
      </c>
      <c r="J110" s="107">
        <v>43200</v>
      </c>
      <c r="K110" s="107" t="str">
        <f>"39.430048"</f>
        <v>39.430048</v>
      </c>
      <c r="L110" s="107" t="str">
        <f>"22.042400"</f>
        <v>22.042400</v>
      </c>
      <c r="M110" s="107" t="s">
        <v>659</v>
      </c>
      <c r="N110" s="107" t="s">
        <v>1210</v>
      </c>
      <c r="O110" s="107" t="s">
        <v>795</v>
      </c>
      <c r="P110" s="114" t="s">
        <v>120</v>
      </c>
    </row>
    <row r="111" spans="1:16" ht="12.75">
      <c r="A111" s="113">
        <v>2</v>
      </c>
      <c r="B111" s="107" t="s">
        <v>120</v>
      </c>
      <c r="C111" s="107" t="s">
        <v>219</v>
      </c>
      <c r="D111" s="107" t="s">
        <v>792</v>
      </c>
      <c r="E111" s="107" t="str">
        <f>"9220103"</f>
        <v>9220103</v>
      </c>
      <c r="F111" s="107" t="s">
        <v>1032</v>
      </c>
      <c r="G111" s="107">
        <v>2441051110</v>
      </c>
      <c r="H111" s="107" t="s">
        <v>540</v>
      </c>
      <c r="I111" s="107" t="s">
        <v>756</v>
      </c>
      <c r="J111" s="107">
        <v>43070</v>
      </c>
      <c r="K111" s="107" t="str">
        <f>"39.489889"</f>
        <v>39.489889</v>
      </c>
      <c r="L111" s="107" t="str">
        <f>"21.900016"</f>
        <v>21.900016</v>
      </c>
      <c r="M111" s="107" t="s">
        <v>659</v>
      </c>
      <c r="N111" s="107" t="s">
        <v>1211</v>
      </c>
      <c r="O111" s="107" t="s">
        <v>795</v>
      </c>
      <c r="P111" s="114" t="s">
        <v>120</v>
      </c>
    </row>
    <row r="112" spans="1:16" ht="12.75">
      <c r="A112" s="113">
        <v>2</v>
      </c>
      <c r="B112" s="107" t="s">
        <v>60</v>
      </c>
      <c r="C112" s="107" t="s">
        <v>219</v>
      </c>
      <c r="D112" s="107" t="s">
        <v>792</v>
      </c>
      <c r="E112" s="107" t="str">
        <f>"9220268"</f>
        <v>9220268</v>
      </c>
      <c r="F112" s="107" t="s">
        <v>1036</v>
      </c>
      <c r="G112" s="107">
        <v>2444032282</v>
      </c>
      <c r="H112" s="107" t="s">
        <v>582</v>
      </c>
      <c r="I112" s="107" t="s">
        <v>274</v>
      </c>
      <c r="J112" s="107">
        <v>43062</v>
      </c>
      <c r="K112" s="107" t="str">
        <f>"39.427411"</f>
        <v>39.427411</v>
      </c>
      <c r="L112" s="107" t="str">
        <f>"22.190504"</f>
        <v>22.190504</v>
      </c>
      <c r="M112" s="107" t="s">
        <v>659</v>
      </c>
      <c r="N112" s="107" t="s">
        <v>1212</v>
      </c>
      <c r="O112" s="107" t="s">
        <v>795</v>
      </c>
      <c r="P112" s="114" t="s">
        <v>60</v>
      </c>
    </row>
    <row r="113" spans="1:16" ht="13.5" thickBot="1">
      <c r="A113" s="119">
        <v>2</v>
      </c>
      <c r="B113" s="120" t="s">
        <v>60</v>
      </c>
      <c r="C113" s="120" t="s">
        <v>219</v>
      </c>
      <c r="D113" s="120" t="s">
        <v>792</v>
      </c>
      <c r="E113" s="143" t="str">
        <f>"9220073"</f>
        <v>9220073</v>
      </c>
      <c r="F113" s="120" t="s">
        <v>572</v>
      </c>
      <c r="G113" s="120">
        <v>2444041241</v>
      </c>
      <c r="H113" s="120" t="s">
        <v>1090</v>
      </c>
      <c r="I113" s="120" t="s">
        <v>249</v>
      </c>
      <c r="J113" s="120">
        <v>43200</v>
      </c>
      <c r="K113" s="120" t="str">
        <f>"39.524176"</f>
        <v>39.524176</v>
      </c>
      <c r="L113" s="120" t="str">
        <f>"22.096541"</f>
        <v>22.096541</v>
      </c>
      <c r="M113" s="120" t="s">
        <v>659</v>
      </c>
      <c r="N113" s="120"/>
      <c r="O113" s="120"/>
      <c r="P113" s="122" t="s">
        <v>120</v>
      </c>
    </row>
    <row r="114" spans="1:16" ht="12.75">
      <c r="A114" s="109">
        <v>3</v>
      </c>
      <c r="B114" s="110" t="s">
        <v>1065</v>
      </c>
      <c r="C114" s="110" t="s">
        <v>278</v>
      </c>
      <c r="D114" s="110" t="s">
        <v>792</v>
      </c>
      <c r="E114" s="144" t="str">
        <f>"9220258"</f>
        <v>9220258</v>
      </c>
      <c r="F114" s="110" t="s">
        <v>1069</v>
      </c>
      <c r="G114" s="110">
        <v>2443071236</v>
      </c>
      <c r="H114" s="110" t="s">
        <v>611</v>
      </c>
      <c r="I114" s="110" t="s">
        <v>779</v>
      </c>
      <c r="J114" s="110">
        <v>43068</v>
      </c>
      <c r="K114" s="110" t="str">
        <f>"39.062310"</f>
        <v>39.062310</v>
      </c>
      <c r="L114" s="110" t="str">
        <f>"21.978870"</f>
        <v>21.978870</v>
      </c>
      <c r="M114" s="110" t="s">
        <v>658</v>
      </c>
      <c r="N114" s="110"/>
      <c r="O114" s="110"/>
      <c r="P114" s="112"/>
    </row>
    <row r="115" spans="1:16" ht="12.75">
      <c r="A115" s="113">
        <v>2</v>
      </c>
      <c r="B115" s="107" t="s">
        <v>120</v>
      </c>
      <c r="C115" s="107" t="s">
        <v>278</v>
      </c>
      <c r="D115" s="107" t="s">
        <v>792</v>
      </c>
      <c r="E115" s="107" t="str">
        <f>"9220208"</f>
        <v>9220208</v>
      </c>
      <c r="F115" s="107" t="s">
        <v>1039</v>
      </c>
      <c r="G115" s="107">
        <v>2443024690</v>
      </c>
      <c r="H115" s="107" t="s">
        <v>590</v>
      </c>
      <c r="I115" s="107" t="s">
        <v>761</v>
      </c>
      <c r="J115" s="107">
        <v>43300</v>
      </c>
      <c r="K115" s="107" t="str">
        <f>"39.332908"</f>
        <v>39.332908</v>
      </c>
      <c r="L115" s="107" t="str">
        <f>"22.103397"</f>
        <v>22.103397</v>
      </c>
      <c r="M115" s="107" t="s">
        <v>659</v>
      </c>
      <c r="N115" s="107" t="s">
        <v>1213</v>
      </c>
      <c r="O115" s="107" t="s">
        <v>795</v>
      </c>
      <c r="P115" s="114" t="s">
        <v>120</v>
      </c>
    </row>
    <row r="116" spans="1:16" ht="12.75">
      <c r="A116" s="113">
        <v>2</v>
      </c>
      <c r="B116" s="107" t="s">
        <v>120</v>
      </c>
      <c r="C116" s="107" t="s">
        <v>278</v>
      </c>
      <c r="D116" s="107" t="s">
        <v>792</v>
      </c>
      <c r="E116" s="107" t="str">
        <f>"9220210"</f>
        <v>9220210</v>
      </c>
      <c r="F116" s="107" t="s">
        <v>1040</v>
      </c>
      <c r="G116" s="107">
        <v>2443022641</v>
      </c>
      <c r="H116" s="107" t="s">
        <v>593</v>
      </c>
      <c r="I116" s="107" t="s">
        <v>906</v>
      </c>
      <c r="J116" s="107">
        <v>43300</v>
      </c>
      <c r="K116" s="107" t="str">
        <f>"39.334679"</f>
        <v>39.334679</v>
      </c>
      <c r="L116" s="107" t="str">
        <f>"22.089544"</f>
        <v>22.089544</v>
      </c>
      <c r="M116" s="107" t="s">
        <v>659</v>
      </c>
      <c r="N116" s="107" t="s">
        <v>1214</v>
      </c>
      <c r="O116" s="107" t="s">
        <v>795</v>
      </c>
      <c r="P116" s="114" t="s">
        <v>120</v>
      </c>
    </row>
    <row r="117" spans="1:16" ht="12.75">
      <c r="A117" s="113">
        <v>2</v>
      </c>
      <c r="B117" s="107" t="s">
        <v>120</v>
      </c>
      <c r="C117" s="107" t="s">
        <v>278</v>
      </c>
      <c r="D117" s="107" t="s">
        <v>792</v>
      </c>
      <c r="E117" s="107" t="str">
        <f>"9220370"</f>
        <v>9220370</v>
      </c>
      <c r="F117" s="107" t="s">
        <v>1046</v>
      </c>
      <c r="G117" s="107">
        <v>2443024209</v>
      </c>
      <c r="H117" s="107" t="s">
        <v>598</v>
      </c>
      <c r="I117" s="107" t="s">
        <v>917</v>
      </c>
      <c r="J117" s="107">
        <v>43300</v>
      </c>
      <c r="K117" s="107" t="str">
        <f>"39.327967"</f>
        <v>39.327967</v>
      </c>
      <c r="L117" s="107" t="str">
        <f>"22.100183"</f>
        <v>22.100183</v>
      </c>
      <c r="M117" s="107" t="s">
        <v>659</v>
      </c>
      <c r="N117" s="107" t="s">
        <v>1215</v>
      </c>
      <c r="O117" s="107" t="s">
        <v>795</v>
      </c>
      <c r="P117" s="114" t="s">
        <v>120</v>
      </c>
    </row>
    <row r="118" spans="1:16" ht="12.75">
      <c r="A118" s="113">
        <v>2</v>
      </c>
      <c r="B118" s="107" t="s">
        <v>120</v>
      </c>
      <c r="C118" s="107" t="s">
        <v>278</v>
      </c>
      <c r="D118" s="107" t="s">
        <v>792</v>
      </c>
      <c r="E118" s="107" t="str">
        <f>"9220404"</f>
        <v>9220404</v>
      </c>
      <c r="F118" s="107" t="s">
        <v>1045</v>
      </c>
      <c r="G118" s="107">
        <v>2443023213</v>
      </c>
      <c r="H118" s="107" t="s">
        <v>602</v>
      </c>
      <c r="I118" s="107" t="s">
        <v>913</v>
      </c>
      <c r="J118" s="107">
        <v>43300</v>
      </c>
      <c r="K118" s="107" t="str">
        <f>"39.317651"</f>
        <v>39.317651</v>
      </c>
      <c r="L118" s="107" t="str">
        <f>"22.128886"</f>
        <v>22.128886</v>
      </c>
      <c r="M118" s="107" t="s">
        <v>659</v>
      </c>
      <c r="N118" s="107" t="s">
        <v>1216</v>
      </c>
      <c r="O118" s="107" t="s">
        <v>795</v>
      </c>
      <c r="P118" s="114" t="s">
        <v>120</v>
      </c>
    </row>
    <row r="119" spans="1:16" ht="12.75">
      <c r="A119" s="113">
        <v>2</v>
      </c>
      <c r="B119" s="107" t="s">
        <v>60</v>
      </c>
      <c r="C119" s="107" t="s">
        <v>278</v>
      </c>
      <c r="D119" s="107" t="s">
        <v>792</v>
      </c>
      <c r="E119" s="107" t="str">
        <f>"9220217"</f>
        <v>9220217</v>
      </c>
      <c r="F119" s="107" t="s">
        <v>604</v>
      </c>
      <c r="G119" s="107">
        <v>2443081364</v>
      </c>
      <c r="H119" s="107" t="s">
        <v>606</v>
      </c>
      <c r="I119" s="107" t="s">
        <v>299</v>
      </c>
      <c r="J119" s="107">
        <v>43063</v>
      </c>
      <c r="K119" s="107" t="str">
        <f>"39.190479"</f>
        <v>39.190479</v>
      </c>
      <c r="L119" s="107" t="str">
        <f>"22.092388"</f>
        <v>22.092388</v>
      </c>
      <c r="M119" s="107" t="s">
        <v>659</v>
      </c>
      <c r="N119" s="107" t="s">
        <v>1217</v>
      </c>
      <c r="O119" s="107" t="s">
        <v>795</v>
      </c>
      <c r="P119" s="114" t="s">
        <v>60</v>
      </c>
    </row>
    <row r="120" spans="1:16" ht="12.75">
      <c r="A120" s="113">
        <v>2</v>
      </c>
      <c r="B120" s="107" t="s">
        <v>109</v>
      </c>
      <c r="C120" s="107" t="s">
        <v>278</v>
      </c>
      <c r="D120" s="107" t="s">
        <v>792</v>
      </c>
      <c r="E120" s="107" t="str">
        <f>"9220023"</f>
        <v>9220023</v>
      </c>
      <c r="F120" s="107" t="s">
        <v>1047</v>
      </c>
      <c r="G120" s="107">
        <v>2443092505</v>
      </c>
      <c r="H120" s="107" t="s">
        <v>586</v>
      </c>
      <c r="I120" s="107" t="s">
        <v>903</v>
      </c>
      <c r="J120" s="107">
        <v>43100</v>
      </c>
      <c r="K120" s="107" t="str">
        <f>"39.335490"</f>
        <v>39.335490</v>
      </c>
      <c r="L120" s="107" t="str">
        <f>"22.012722"</f>
        <v>22.012722</v>
      </c>
      <c r="M120" s="107" t="s">
        <v>659</v>
      </c>
      <c r="N120" s="107" t="s">
        <v>1218</v>
      </c>
      <c r="O120" s="107" t="s">
        <v>795</v>
      </c>
      <c r="P120" s="114" t="s">
        <v>32</v>
      </c>
    </row>
    <row r="121" spans="1:16" ht="12.75">
      <c r="A121" s="113">
        <v>2</v>
      </c>
      <c r="B121" s="107" t="s">
        <v>120</v>
      </c>
      <c r="C121" s="107" t="s">
        <v>278</v>
      </c>
      <c r="D121" s="107" t="s">
        <v>792</v>
      </c>
      <c r="E121" s="107" t="str">
        <f>"9220029"</f>
        <v>9220029</v>
      </c>
      <c r="F121" s="107" t="s">
        <v>1044</v>
      </c>
      <c r="G121" s="107">
        <v>2443051610</v>
      </c>
      <c r="H121" s="107" t="s">
        <v>624</v>
      </c>
      <c r="I121" s="107" t="s">
        <v>775</v>
      </c>
      <c r="J121" s="107">
        <v>43300</v>
      </c>
      <c r="K121" s="107" t="str">
        <f>"39.206935"</f>
        <v>39.206935</v>
      </c>
      <c r="L121" s="107" t="str">
        <f>"22.042153"</f>
        <v>22.042153</v>
      </c>
      <c r="M121" s="107" t="s">
        <v>659</v>
      </c>
      <c r="N121" s="107" t="s">
        <v>1219</v>
      </c>
      <c r="O121" s="107" t="s">
        <v>795</v>
      </c>
      <c r="P121" s="114" t="s">
        <v>120</v>
      </c>
    </row>
    <row r="122" spans="1:16" ht="12.75">
      <c r="A122" s="113">
        <v>2</v>
      </c>
      <c r="B122" s="107" t="s">
        <v>60</v>
      </c>
      <c r="C122" s="107" t="s">
        <v>278</v>
      </c>
      <c r="D122" s="107" t="s">
        <v>792</v>
      </c>
      <c r="E122" s="107" t="str">
        <f>"9220321"</f>
        <v>9220321</v>
      </c>
      <c r="F122" s="107" t="s">
        <v>1041</v>
      </c>
      <c r="G122" s="107">
        <v>2443096316</v>
      </c>
      <c r="H122" s="107" t="s">
        <v>627</v>
      </c>
      <c r="I122" s="107" t="s">
        <v>769</v>
      </c>
      <c r="J122" s="107">
        <v>43300</v>
      </c>
      <c r="K122" s="107" t="str">
        <f>"39.370896"</f>
        <v>39.370896</v>
      </c>
      <c r="L122" s="107" t="str">
        <f>"22.141881"</f>
        <v>22.141881</v>
      </c>
      <c r="M122" s="107" t="s">
        <v>659</v>
      </c>
      <c r="N122" s="107" t="s">
        <v>1220</v>
      </c>
      <c r="O122" s="107" t="s">
        <v>795</v>
      </c>
      <c r="P122" s="114" t="s">
        <v>120</v>
      </c>
    </row>
    <row r="123" spans="1:16" ht="12.75">
      <c r="A123" s="113">
        <v>2</v>
      </c>
      <c r="B123" s="107" t="s">
        <v>60</v>
      </c>
      <c r="C123" s="107" t="s">
        <v>278</v>
      </c>
      <c r="D123" s="107" t="s">
        <v>792</v>
      </c>
      <c r="E123" s="107" t="str">
        <f>"9220241"</f>
        <v>9220241</v>
      </c>
      <c r="F123" s="107" t="s">
        <v>1049</v>
      </c>
      <c r="G123" s="107">
        <v>2443031234</v>
      </c>
      <c r="H123" s="107" t="s">
        <v>609</v>
      </c>
      <c r="I123" s="107" t="s">
        <v>920</v>
      </c>
      <c r="J123" s="107">
        <v>43063</v>
      </c>
      <c r="K123" s="107" t="str">
        <f>"39.184240"</f>
        <v>39.184240</v>
      </c>
      <c r="L123" s="107" t="str">
        <f>"22.129665"</f>
        <v>22.129665</v>
      </c>
      <c r="M123" s="107" t="s">
        <v>659</v>
      </c>
      <c r="N123" s="107" t="s">
        <v>1221</v>
      </c>
      <c r="O123" s="107" t="s">
        <v>795</v>
      </c>
      <c r="P123" s="114" t="s">
        <v>60</v>
      </c>
    </row>
    <row r="124" spans="1:16" ht="12.75">
      <c r="A124" s="113">
        <v>2</v>
      </c>
      <c r="B124" s="107" t="s">
        <v>120</v>
      </c>
      <c r="C124" s="107" t="s">
        <v>278</v>
      </c>
      <c r="D124" s="107" t="s">
        <v>792</v>
      </c>
      <c r="E124" s="107" t="str">
        <f>"9220249"</f>
        <v>9220249</v>
      </c>
      <c r="F124" s="107" t="s">
        <v>1051</v>
      </c>
      <c r="G124" s="107">
        <v>2443041285</v>
      </c>
      <c r="H124" s="107" t="s">
        <v>635</v>
      </c>
      <c r="I124" s="107" t="s">
        <v>759</v>
      </c>
      <c r="J124" s="107">
        <v>43300</v>
      </c>
      <c r="K124" s="107" t="str">
        <f>"39.393247"</f>
        <v>39.393247</v>
      </c>
      <c r="L124" s="107" t="str">
        <f>"22.073088"</f>
        <v>22.073088</v>
      </c>
      <c r="M124" s="107" t="s">
        <v>659</v>
      </c>
      <c r="N124" s="107" t="s">
        <v>1222</v>
      </c>
      <c r="O124" s="107" t="s">
        <v>795</v>
      </c>
      <c r="P124" s="114" t="s">
        <v>120</v>
      </c>
    </row>
    <row r="125" spans="1:16" ht="13.5" thickBot="1">
      <c r="A125" s="115">
        <v>2</v>
      </c>
      <c r="B125" s="116" t="s">
        <v>60</v>
      </c>
      <c r="C125" s="116" t="s">
        <v>278</v>
      </c>
      <c r="D125" s="116" t="s">
        <v>792</v>
      </c>
      <c r="E125" s="116" t="str">
        <f>"9220263"</f>
        <v>9220263</v>
      </c>
      <c r="F125" s="116" t="s">
        <v>1073</v>
      </c>
      <c r="G125" s="116">
        <v>2443095236</v>
      </c>
      <c r="H125" s="116" t="s">
        <v>615</v>
      </c>
      <c r="I125" s="116" t="s">
        <v>613</v>
      </c>
      <c r="J125" s="116">
        <v>43300</v>
      </c>
      <c r="K125" s="116" t="str">
        <f>"39.254372"</f>
        <v>39.254372</v>
      </c>
      <c r="L125" s="116" t="str">
        <f>"22.056071"</f>
        <v>22.056071</v>
      </c>
      <c r="M125" s="116" t="s">
        <v>659</v>
      </c>
      <c r="N125" s="116" t="s">
        <v>1223</v>
      </c>
      <c r="O125" s="116" t="s">
        <v>795</v>
      </c>
      <c r="P125" s="118"/>
    </row>
    <row r="126" spans="1:16" s="54" customFormat="1" ht="13.5" thickBot="1">
      <c r="A126" s="148" t="s">
        <v>1110</v>
      </c>
      <c r="B126" s="149"/>
      <c r="C126" s="149"/>
      <c r="D126" s="149"/>
      <c r="E126" s="150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51"/>
    </row>
    <row r="127" spans="1:16" ht="12.75">
      <c r="A127" s="123"/>
      <c r="B127" s="124" t="s">
        <v>32</v>
      </c>
      <c r="C127" s="124" t="s">
        <v>31</v>
      </c>
      <c r="D127" s="124" t="s">
        <v>784</v>
      </c>
      <c r="E127" s="124" t="str">
        <f>"7221001"</f>
        <v>7221001</v>
      </c>
      <c r="F127" s="124" t="s">
        <v>1074</v>
      </c>
      <c r="G127" s="124">
        <v>2441026396</v>
      </c>
      <c r="H127" s="124" t="s">
        <v>1075</v>
      </c>
      <c r="I127" s="124" t="s">
        <v>791</v>
      </c>
      <c r="J127" s="124">
        <v>43100</v>
      </c>
      <c r="K127" s="124" t="str">
        <f>"39.346868"</f>
        <v>39.346868</v>
      </c>
      <c r="L127" s="124" t="str">
        <f>"21.912345"</f>
        <v>21.912345</v>
      </c>
      <c r="M127" s="124" t="s">
        <v>659</v>
      </c>
      <c r="N127" s="124" t="s">
        <v>1224</v>
      </c>
      <c r="O127" s="124" t="s">
        <v>795</v>
      </c>
      <c r="P127" s="126"/>
    </row>
    <row r="128" spans="1:16" ht="12.75">
      <c r="A128" s="113"/>
      <c r="B128" s="107" t="s">
        <v>32</v>
      </c>
      <c r="C128" s="107" t="s">
        <v>31</v>
      </c>
      <c r="D128" s="107" t="s">
        <v>784</v>
      </c>
      <c r="E128" s="107" t="str">
        <f>"7221003"</f>
        <v>7221003</v>
      </c>
      <c r="F128" s="107" t="s">
        <v>785</v>
      </c>
      <c r="G128" s="107">
        <v>2441075354</v>
      </c>
      <c r="H128" s="107" t="s">
        <v>446</v>
      </c>
      <c r="I128" s="107" t="s">
        <v>786</v>
      </c>
      <c r="J128" s="107">
        <v>43100</v>
      </c>
      <c r="K128" s="107" t="str">
        <f>"39.429758"</f>
        <v>39.429758</v>
      </c>
      <c r="L128" s="107" t="str">
        <f>"21.665478"</f>
        <v>21.665478</v>
      </c>
      <c r="M128" s="107" t="s">
        <v>659</v>
      </c>
      <c r="N128" s="107" t="s">
        <v>1225</v>
      </c>
      <c r="O128" s="107" t="s">
        <v>795</v>
      </c>
      <c r="P128" s="114"/>
    </row>
    <row r="129" spans="1:17" ht="12.75">
      <c r="A129" s="113"/>
      <c r="B129" s="107" t="s">
        <v>32</v>
      </c>
      <c r="C129" s="107" t="s">
        <v>31</v>
      </c>
      <c r="D129" s="107" t="s">
        <v>784</v>
      </c>
      <c r="E129" s="107" t="str">
        <f>"7221009"</f>
        <v>7221009</v>
      </c>
      <c r="F129" s="107" t="s">
        <v>1093</v>
      </c>
      <c r="G129" s="107"/>
      <c r="H129" s="107"/>
      <c r="I129" s="107"/>
      <c r="J129" s="107" t="s">
        <v>1094</v>
      </c>
      <c r="K129" s="107">
        <v>43100</v>
      </c>
      <c r="L129" s="107">
        <f>""</f>
      </c>
      <c r="M129" s="107">
        <f>""</f>
      </c>
      <c r="N129" s="107" t="s">
        <v>659</v>
      </c>
      <c r="O129" s="107"/>
      <c r="P129" s="107"/>
      <c r="Q129" s="114"/>
    </row>
    <row r="130" spans="1:17" ht="13.5" thickBot="1">
      <c r="A130" s="115"/>
      <c r="B130" s="116" t="s">
        <v>32</v>
      </c>
      <c r="C130" s="116" t="s">
        <v>31</v>
      </c>
      <c r="D130" s="116" t="s">
        <v>784</v>
      </c>
      <c r="E130" s="116" t="str">
        <f>"7221005"</f>
        <v>7221005</v>
      </c>
      <c r="F130" s="116" t="s">
        <v>787</v>
      </c>
      <c r="G130" s="116">
        <v>2441026040</v>
      </c>
      <c r="H130" s="116">
        <v>2441023902</v>
      </c>
      <c r="I130" s="116" t="s">
        <v>450</v>
      </c>
      <c r="J130" s="116" t="s">
        <v>788</v>
      </c>
      <c r="K130" s="116">
        <v>43100</v>
      </c>
      <c r="L130" s="116" t="str">
        <f>"39.380959"</f>
        <v>39.380959</v>
      </c>
      <c r="M130" s="116" t="str">
        <f>"21.900146"</f>
        <v>21.900146</v>
      </c>
      <c r="N130" s="116" t="s">
        <v>659</v>
      </c>
      <c r="O130" s="116"/>
      <c r="P130" s="116"/>
      <c r="Q130" s="118"/>
    </row>
  </sheetData>
  <sheetProtection/>
  <mergeCells count="3">
    <mergeCell ref="A2:P2"/>
    <mergeCell ref="A59:P59"/>
    <mergeCell ref="A126:P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97">
      <selection activeCell="A129" sqref="A129:IV130"/>
    </sheetView>
  </sheetViews>
  <sheetFormatPr defaultColWidth="87.57421875" defaultRowHeight="12.75"/>
  <cols>
    <col min="1" max="1" width="6.7109375" style="0" bestFit="1" customWidth="1"/>
    <col min="2" max="2" width="12.7109375" style="0" bestFit="1" customWidth="1"/>
    <col min="3" max="3" width="18.7109375" style="0" bestFit="1" customWidth="1"/>
    <col min="4" max="4" width="15.8515625" style="0" bestFit="1" customWidth="1"/>
    <col min="5" max="5" width="8.00390625" style="0" bestFit="1" customWidth="1"/>
    <col min="6" max="6" width="87.140625" style="0" bestFit="1" customWidth="1"/>
    <col min="7" max="8" width="11.00390625" style="0" bestFit="1" customWidth="1"/>
    <col min="9" max="9" width="31.00390625" style="0" bestFit="1" customWidth="1"/>
    <col min="10" max="10" width="37.140625" style="0" bestFit="1" customWidth="1"/>
    <col min="11" max="11" width="6.00390625" style="0" bestFit="1" customWidth="1"/>
    <col min="12" max="12" width="17.7109375" style="0" bestFit="1" customWidth="1"/>
    <col min="13" max="13" width="17.00390625" style="0" bestFit="1" customWidth="1"/>
    <col min="14" max="14" width="11.00390625" style="0" bestFit="1" customWidth="1"/>
    <col min="15" max="15" width="39.140625" style="0" bestFit="1" customWidth="1"/>
    <col min="16" max="16" width="15.421875" style="0" bestFit="1" customWidth="1"/>
    <col min="17" max="78" width="13.00390625" style="0" customWidth="1"/>
  </cols>
  <sheetData>
    <row r="1" spans="1:17" s="54" customFormat="1" ht="51.75" customHeight="1" thickBot="1">
      <c r="A1" s="55" t="s">
        <v>640</v>
      </c>
      <c r="B1" s="56" t="s">
        <v>641</v>
      </c>
      <c r="C1" s="56" t="s">
        <v>642</v>
      </c>
      <c r="D1" s="56" t="s">
        <v>643</v>
      </c>
      <c r="E1" s="56" t="s">
        <v>1076</v>
      </c>
      <c r="F1" s="56" t="s">
        <v>644</v>
      </c>
      <c r="G1" s="56" t="s">
        <v>645</v>
      </c>
      <c r="H1" s="56" t="s">
        <v>646</v>
      </c>
      <c r="I1" s="56" t="s">
        <v>647</v>
      </c>
      <c r="J1" s="56" t="s">
        <v>648</v>
      </c>
      <c r="K1" s="56" t="s">
        <v>649</v>
      </c>
      <c r="L1" s="56" t="s">
        <v>650</v>
      </c>
      <c r="M1" s="56" t="s">
        <v>651</v>
      </c>
      <c r="N1" s="56" t="s">
        <v>652</v>
      </c>
      <c r="O1" s="56" t="s">
        <v>654</v>
      </c>
      <c r="P1" s="57" t="s">
        <v>655</v>
      </c>
      <c r="Q1" s="57" t="s">
        <v>1095</v>
      </c>
    </row>
    <row r="2" spans="1:17" s="54" customFormat="1" ht="13.5" thickBot="1">
      <c r="A2" s="148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1"/>
    </row>
    <row r="3" spans="1:17" ht="12.75">
      <c r="A3" s="109">
        <v>12</v>
      </c>
      <c r="B3" s="110" t="s">
        <v>1052</v>
      </c>
      <c r="C3" s="110" t="s">
        <v>9</v>
      </c>
      <c r="D3" s="110" t="s">
        <v>656</v>
      </c>
      <c r="E3" s="110" t="str">
        <f>"9220121"</f>
        <v>9220121</v>
      </c>
      <c r="F3" s="110" t="s">
        <v>1053</v>
      </c>
      <c r="G3" s="110">
        <v>2445031200</v>
      </c>
      <c r="H3" s="110"/>
      <c r="I3" s="110" t="s">
        <v>22</v>
      </c>
      <c r="J3" s="110" t="s">
        <v>657</v>
      </c>
      <c r="K3" s="110">
        <v>43065</v>
      </c>
      <c r="L3" s="110" t="str">
        <f>"39.347380"</f>
        <v>39.347380</v>
      </c>
      <c r="M3" s="110" t="str">
        <f>"21.459061"</f>
        <v>21.459061</v>
      </c>
      <c r="N3" s="110" t="s">
        <v>658</v>
      </c>
      <c r="O3" s="110" t="s">
        <v>1077</v>
      </c>
      <c r="P3" s="110" t="s">
        <v>661</v>
      </c>
      <c r="Q3" s="112" t="s">
        <v>60</v>
      </c>
    </row>
    <row r="4" spans="1:17" ht="13.5" thickBot="1">
      <c r="A4" s="119">
        <v>12</v>
      </c>
      <c r="B4" s="120" t="s">
        <v>1052</v>
      </c>
      <c r="C4" s="120" t="s">
        <v>9</v>
      </c>
      <c r="D4" s="120" t="s">
        <v>656</v>
      </c>
      <c r="E4" s="120" t="str">
        <f>"9220128"</f>
        <v>9220128</v>
      </c>
      <c r="F4" s="120" t="s">
        <v>925</v>
      </c>
      <c r="G4" s="120">
        <v>2445031715</v>
      </c>
      <c r="H4" s="120">
        <v>2445031715</v>
      </c>
      <c r="I4" s="120" t="s">
        <v>28</v>
      </c>
      <c r="J4" s="120" t="s">
        <v>663</v>
      </c>
      <c r="K4" s="120">
        <v>43066</v>
      </c>
      <c r="L4" s="120" t="str">
        <f>"39.192411"</f>
        <v>39.192411</v>
      </c>
      <c r="M4" s="120" t="str">
        <f>"21.416481"</f>
        <v>21.416481</v>
      </c>
      <c r="N4" s="120" t="s">
        <v>658</v>
      </c>
      <c r="O4" s="120" t="s">
        <v>1104</v>
      </c>
      <c r="P4" s="120" t="s">
        <v>661</v>
      </c>
      <c r="Q4" s="122" t="s">
        <v>60</v>
      </c>
    </row>
    <row r="5" spans="1:17" ht="12.75">
      <c r="A5" s="109">
        <v>5</v>
      </c>
      <c r="B5" s="110" t="s">
        <v>32</v>
      </c>
      <c r="C5" s="110" t="s">
        <v>31</v>
      </c>
      <c r="D5" s="110" t="s">
        <v>656</v>
      </c>
      <c r="E5" s="110" t="str">
        <f>"9220307"</f>
        <v>9220307</v>
      </c>
      <c r="F5" s="110" t="s">
        <v>947</v>
      </c>
      <c r="G5" s="110">
        <v>2441041787</v>
      </c>
      <c r="H5" s="110">
        <v>2441041787</v>
      </c>
      <c r="I5" s="110" t="s">
        <v>35</v>
      </c>
      <c r="J5" s="110" t="s">
        <v>713</v>
      </c>
      <c r="K5" s="110">
        <v>43100</v>
      </c>
      <c r="L5" s="110" t="str">
        <f>"39.358797"</f>
        <v>39.358797</v>
      </c>
      <c r="M5" s="110" t="str">
        <f>"21.941517"</f>
        <v>21.941517</v>
      </c>
      <c r="N5" s="110" t="s">
        <v>659</v>
      </c>
      <c r="O5" s="110" t="s">
        <v>773</v>
      </c>
      <c r="P5" s="110" t="s">
        <v>661</v>
      </c>
      <c r="Q5" s="112" t="s">
        <v>32</v>
      </c>
    </row>
    <row r="6" spans="1:17" ht="12.75">
      <c r="A6" s="113">
        <v>1</v>
      </c>
      <c r="B6" s="107" t="s">
        <v>32</v>
      </c>
      <c r="C6" s="107" t="s">
        <v>31</v>
      </c>
      <c r="D6" s="107" t="s">
        <v>656</v>
      </c>
      <c r="E6" s="107" t="str">
        <f>"9220357"</f>
        <v>9220357</v>
      </c>
      <c r="F6" s="107" t="s">
        <v>944</v>
      </c>
      <c r="G6" s="107">
        <v>2441023977</v>
      </c>
      <c r="H6" s="107">
        <v>2441073860</v>
      </c>
      <c r="I6" s="107" t="s">
        <v>672</v>
      </c>
      <c r="J6" s="107" t="s">
        <v>673</v>
      </c>
      <c r="K6" s="107">
        <v>43132</v>
      </c>
      <c r="L6" s="107" t="str">
        <f>"39.363588"</f>
        <v>39.363588</v>
      </c>
      <c r="M6" s="107" t="str">
        <f>"21.915399"</f>
        <v>21.915399</v>
      </c>
      <c r="N6" s="107" t="s">
        <v>659</v>
      </c>
      <c r="O6" s="107" t="s">
        <v>945</v>
      </c>
      <c r="P6" s="107" t="s">
        <v>661</v>
      </c>
      <c r="Q6" s="114" t="s">
        <v>32</v>
      </c>
    </row>
    <row r="7" spans="1:17" ht="12.75">
      <c r="A7" s="113">
        <v>3</v>
      </c>
      <c r="B7" s="107" t="s">
        <v>32</v>
      </c>
      <c r="C7" s="107" t="s">
        <v>31</v>
      </c>
      <c r="D7" s="107" t="s">
        <v>656</v>
      </c>
      <c r="E7" s="107" t="str">
        <f>"9220332"</f>
        <v>9220332</v>
      </c>
      <c r="F7" s="107" t="s">
        <v>938</v>
      </c>
      <c r="G7" s="107">
        <v>2441073912</v>
      </c>
      <c r="H7" s="107">
        <v>2441021773</v>
      </c>
      <c r="I7" s="107" t="s">
        <v>50</v>
      </c>
      <c r="J7" s="107" t="s">
        <v>694</v>
      </c>
      <c r="K7" s="107">
        <v>43100</v>
      </c>
      <c r="L7" s="107" t="str">
        <f>"39.365468"</f>
        <v>39.365468</v>
      </c>
      <c r="M7" s="107" t="str">
        <f>"21.926746"</f>
        <v>21.926746</v>
      </c>
      <c r="N7" s="107" t="s">
        <v>659</v>
      </c>
      <c r="O7" s="107" t="s">
        <v>1105</v>
      </c>
      <c r="P7" s="107" t="s">
        <v>661</v>
      </c>
      <c r="Q7" s="114" t="s">
        <v>32</v>
      </c>
    </row>
    <row r="8" spans="1:17" ht="12.75">
      <c r="A8" s="113">
        <v>4</v>
      </c>
      <c r="B8" s="107" t="s">
        <v>32</v>
      </c>
      <c r="C8" s="107" t="s">
        <v>31</v>
      </c>
      <c r="D8" s="107" t="s">
        <v>656</v>
      </c>
      <c r="E8" s="107" t="str">
        <f>"9220341"</f>
        <v>9220341</v>
      </c>
      <c r="F8" s="107" t="s">
        <v>952</v>
      </c>
      <c r="G8" s="107">
        <v>2441026192</v>
      </c>
      <c r="H8" s="107">
        <v>2441026178</v>
      </c>
      <c r="I8" s="107" t="s">
        <v>54</v>
      </c>
      <c r="J8" s="107" t="s">
        <v>1055</v>
      </c>
      <c r="K8" s="107">
        <v>43100</v>
      </c>
      <c r="L8" s="107" t="str">
        <f>"39.369962"</f>
        <v>39.369962</v>
      </c>
      <c r="M8" s="107" t="str">
        <f>"21.913858"</f>
        <v>21.913858</v>
      </c>
      <c r="N8" s="107" t="s">
        <v>659</v>
      </c>
      <c r="O8" s="107" t="s">
        <v>953</v>
      </c>
      <c r="P8" s="107" t="s">
        <v>661</v>
      </c>
      <c r="Q8" s="114" t="s">
        <v>32</v>
      </c>
    </row>
    <row r="9" spans="1:17" ht="12.75">
      <c r="A9" s="113">
        <v>5</v>
      </c>
      <c r="B9" s="107" t="s">
        <v>32</v>
      </c>
      <c r="C9" s="107" t="s">
        <v>31</v>
      </c>
      <c r="D9" s="107" t="s">
        <v>656</v>
      </c>
      <c r="E9" s="107" t="str">
        <f>"9220403"</f>
        <v>9220403</v>
      </c>
      <c r="F9" s="107" t="s">
        <v>943</v>
      </c>
      <c r="G9" s="107">
        <v>2441070665</v>
      </c>
      <c r="H9" s="107">
        <v>2441079743</v>
      </c>
      <c r="I9" s="107" t="s">
        <v>58</v>
      </c>
      <c r="J9" s="107" t="s">
        <v>711</v>
      </c>
      <c r="K9" s="107">
        <v>43132</v>
      </c>
      <c r="L9" s="107" t="str">
        <f>"39.357225"</f>
        <v>39.357225</v>
      </c>
      <c r="M9" s="107" t="str">
        <f>"21.931071"</f>
        <v>21.931071</v>
      </c>
      <c r="N9" s="107" t="s">
        <v>659</v>
      </c>
      <c r="O9" s="107" t="s">
        <v>709</v>
      </c>
      <c r="P9" s="107" t="s">
        <v>661</v>
      </c>
      <c r="Q9" s="114" t="s">
        <v>32</v>
      </c>
    </row>
    <row r="10" spans="1:17" ht="12.75">
      <c r="A10" s="113">
        <v>2</v>
      </c>
      <c r="B10" s="107" t="s">
        <v>32</v>
      </c>
      <c r="C10" s="107" t="s">
        <v>31</v>
      </c>
      <c r="D10" s="107" t="s">
        <v>656</v>
      </c>
      <c r="E10" s="107" t="str">
        <f>"9520687"</f>
        <v>9520687</v>
      </c>
      <c r="F10" s="107" t="s">
        <v>61</v>
      </c>
      <c r="G10" s="107">
        <v>2441075134</v>
      </c>
      <c r="H10" s="107">
        <v>2441075134</v>
      </c>
      <c r="I10" s="107" t="s">
        <v>64</v>
      </c>
      <c r="J10" s="107" t="s">
        <v>679</v>
      </c>
      <c r="K10" s="107">
        <v>43100</v>
      </c>
      <c r="L10" s="107" t="str">
        <f>"39.375191"</f>
        <v>39.375191</v>
      </c>
      <c r="M10" s="107" t="str">
        <f>"21.930649"</f>
        <v>21.930649</v>
      </c>
      <c r="N10" s="107" t="s">
        <v>659</v>
      </c>
      <c r="O10" s="107" t="s">
        <v>704</v>
      </c>
      <c r="P10" s="107" t="s">
        <v>661</v>
      </c>
      <c r="Q10" s="114" t="s">
        <v>32</v>
      </c>
    </row>
    <row r="11" spans="1:17" ht="12.75">
      <c r="A11" s="113">
        <v>1</v>
      </c>
      <c r="B11" s="107" t="s">
        <v>32</v>
      </c>
      <c r="C11" s="107" t="s">
        <v>31</v>
      </c>
      <c r="D11" s="107" t="s">
        <v>656</v>
      </c>
      <c r="E11" s="107" t="str">
        <f>"9220001"</f>
        <v>9220001</v>
      </c>
      <c r="F11" s="107" t="s">
        <v>942</v>
      </c>
      <c r="G11" s="107">
        <v>2441023978</v>
      </c>
      <c r="H11" s="107">
        <v>2441073860</v>
      </c>
      <c r="I11" s="107" t="s">
        <v>67</v>
      </c>
      <c r="J11" s="107" t="s">
        <v>670</v>
      </c>
      <c r="K11" s="107">
        <v>43132</v>
      </c>
      <c r="L11" s="107" t="str">
        <f>"39.363810"</f>
        <v>39.363810</v>
      </c>
      <c r="M11" s="107" t="str">
        <f>"21.915383"</f>
        <v>21.915383</v>
      </c>
      <c r="N11" s="107" t="s">
        <v>659</v>
      </c>
      <c r="O11" s="107" t="s">
        <v>671</v>
      </c>
      <c r="P11" s="107" t="s">
        <v>661</v>
      </c>
      <c r="Q11" s="114" t="s">
        <v>32</v>
      </c>
    </row>
    <row r="12" spans="1:17" ht="12.75">
      <c r="A12" s="113">
        <v>2</v>
      </c>
      <c r="B12" s="107" t="s">
        <v>32</v>
      </c>
      <c r="C12" s="107" t="s">
        <v>31</v>
      </c>
      <c r="D12" s="107" t="s">
        <v>656</v>
      </c>
      <c r="E12" s="107" t="str">
        <f>"9220062"</f>
        <v>9220062</v>
      </c>
      <c r="F12" s="107" t="s">
        <v>950</v>
      </c>
      <c r="G12" s="107">
        <v>2441021439</v>
      </c>
      <c r="H12" s="107">
        <v>2441021439</v>
      </c>
      <c r="I12" s="107" t="s">
        <v>70</v>
      </c>
      <c r="J12" s="107" t="s">
        <v>683</v>
      </c>
      <c r="K12" s="107">
        <v>43100</v>
      </c>
      <c r="L12" s="107" t="str">
        <f>"39.369265"</f>
        <v>39.369265</v>
      </c>
      <c r="M12" s="107" t="str">
        <f>"21.921733"</f>
        <v>21.921733</v>
      </c>
      <c r="N12" s="107" t="s">
        <v>659</v>
      </c>
      <c r="O12" s="107" t="s">
        <v>684</v>
      </c>
      <c r="P12" s="107" t="s">
        <v>661</v>
      </c>
      <c r="Q12" s="114" t="s">
        <v>32</v>
      </c>
    </row>
    <row r="13" spans="1:17" ht="12.75">
      <c r="A13" s="113">
        <v>3</v>
      </c>
      <c r="B13" s="107" t="s">
        <v>32</v>
      </c>
      <c r="C13" s="107" t="s">
        <v>31</v>
      </c>
      <c r="D13" s="107" t="s">
        <v>656</v>
      </c>
      <c r="E13" s="107" t="str">
        <f>"9220063"</f>
        <v>9220063</v>
      </c>
      <c r="F13" s="107" t="s">
        <v>951</v>
      </c>
      <c r="G13" s="107">
        <v>2441021773</v>
      </c>
      <c r="H13" s="107">
        <v>2441021773</v>
      </c>
      <c r="I13" s="107" t="s">
        <v>73</v>
      </c>
      <c r="J13" s="107" t="s">
        <v>698</v>
      </c>
      <c r="K13" s="107">
        <v>43100</v>
      </c>
      <c r="L13" s="107" t="str">
        <f>"39.365773"</f>
        <v>39.365773</v>
      </c>
      <c r="M13" s="107" t="str">
        <f>"21.926883"</f>
        <v>21.926883</v>
      </c>
      <c r="N13" s="107" t="s">
        <v>659</v>
      </c>
      <c r="O13" s="107" t="s">
        <v>669</v>
      </c>
      <c r="P13" s="107" t="s">
        <v>661</v>
      </c>
      <c r="Q13" s="114" t="s">
        <v>32</v>
      </c>
    </row>
    <row r="14" spans="1:17" ht="12.75">
      <c r="A14" s="113">
        <v>4</v>
      </c>
      <c r="B14" s="107" t="s">
        <v>32</v>
      </c>
      <c r="C14" s="107" t="s">
        <v>31</v>
      </c>
      <c r="D14" s="107" t="s">
        <v>656</v>
      </c>
      <c r="E14" s="107" t="str">
        <f>"9220064"</f>
        <v>9220064</v>
      </c>
      <c r="F14" s="107" t="s">
        <v>934</v>
      </c>
      <c r="G14" s="107">
        <v>2441021371</v>
      </c>
      <c r="H14" s="107">
        <v>2441021371</v>
      </c>
      <c r="I14" s="107" t="s">
        <v>77</v>
      </c>
      <c r="J14" s="107" t="s">
        <v>703</v>
      </c>
      <c r="K14" s="107">
        <v>43100</v>
      </c>
      <c r="L14" s="107" t="str">
        <f>"39.374087"</f>
        <v>39.374087</v>
      </c>
      <c r="M14" s="107" t="str">
        <f>"21.916299"</f>
        <v>21.916299</v>
      </c>
      <c r="N14" s="107" t="s">
        <v>659</v>
      </c>
      <c r="O14" s="107" t="s">
        <v>697</v>
      </c>
      <c r="P14" s="107" t="s">
        <v>661</v>
      </c>
      <c r="Q14" s="114" t="s">
        <v>32</v>
      </c>
    </row>
    <row r="15" spans="1:17" ht="12.75">
      <c r="A15" s="113">
        <v>5</v>
      </c>
      <c r="B15" s="107" t="s">
        <v>32</v>
      </c>
      <c r="C15" s="107" t="s">
        <v>31</v>
      </c>
      <c r="D15" s="107" t="s">
        <v>656</v>
      </c>
      <c r="E15" s="107" t="str">
        <f>"9220002"</f>
        <v>9220002</v>
      </c>
      <c r="F15" s="107" t="s">
        <v>956</v>
      </c>
      <c r="G15" s="107">
        <v>2441022806</v>
      </c>
      <c r="H15" s="107">
        <v>2441020322</v>
      </c>
      <c r="I15" s="107" t="s">
        <v>82</v>
      </c>
      <c r="J15" s="107" t="s">
        <v>717</v>
      </c>
      <c r="K15" s="107">
        <v>43132</v>
      </c>
      <c r="L15" s="107" t="str">
        <f>"39.358792"</f>
        <v>39.358792</v>
      </c>
      <c r="M15" s="107" t="str">
        <f>"21.921266"</f>
        <v>21.921266</v>
      </c>
      <c r="N15" s="107" t="s">
        <v>659</v>
      </c>
      <c r="O15" s="107" t="s">
        <v>1056</v>
      </c>
      <c r="P15" s="107" t="s">
        <v>661</v>
      </c>
      <c r="Q15" s="114" t="s">
        <v>32</v>
      </c>
    </row>
    <row r="16" spans="1:17" ht="12.75">
      <c r="A16" s="113">
        <v>1</v>
      </c>
      <c r="B16" s="107" t="s">
        <v>32</v>
      </c>
      <c r="C16" s="107" t="s">
        <v>31</v>
      </c>
      <c r="D16" s="107" t="s">
        <v>656</v>
      </c>
      <c r="E16" s="107" t="str">
        <f>"9220204"</f>
        <v>9220204</v>
      </c>
      <c r="F16" s="107" t="s">
        <v>957</v>
      </c>
      <c r="G16" s="107">
        <v>2441022664</v>
      </c>
      <c r="H16" s="107">
        <v>2441022542</v>
      </c>
      <c r="I16" s="107" t="s">
        <v>86</v>
      </c>
      <c r="J16" s="107" t="s">
        <v>668</v>
      </c>
      <c r="K16" s="107">
        <v>43100</v>
      </c>
      <c r="L16" s="107" t="str">
        <f>"39.359537"</f>
        <v>39.359537</v>
      </c>
      <c r="M16" s="107" t="str">
        <f>"21.912605"</f>
        <v>21.912605</v>
      </c>
      <c r="N16" s="107" t="s">
        <v>659</v>
      </c>
      <c r="O16" s="107" t="s">
        <v>678</v>
      </c>
      <c r="P16" s="107" t="s">
        <v>661</v>
      </c>
      <c r="Q16" s="114" t="s">
        <v>32</v>
      </c>
    </row>
    <row r="17" spans="1:17" ht="12.75">
      <c r="A17" s="113">
        <v>4</v>
      </c>
      <c r="B17" s="107" t="s">
        <v>32</v>
      </c>
      <c r="C17" s="107" t="s">
        <v>31</v>
      </c>
      <c r="D17" s="107" t="s">
        <v>656</v>
      </c>
      <c r="E17" s="107" t="str">
        <f>"9220205"</f>
        <v>9220205</v>
      </c>
      <c r="F17" s="107" t="s">
        <v>928</v>
      </c>
      <c r="G17" s="107">
        <v>2441022302</v>
      </c>
      <c r="H17" s="107">
        <v>2441022683</v>
      </c>
      <c r="I17" s="107" t="s">
        <v>91</v>
      </c>
      <c r="J17" s="107" t="s">
        <v>700</v>
      </c>
      <c r="K17" s="107">
        <v>43100</v>
      </c>
      <c r="L17" s="107" t="str">
        <f>"39.367275"</f>
        <v>39.367275</v>
      </c>
      <c r="M17" s="107" t="str">
        <f>"21.905865"</f>
        <v>21.905865</v>
      </c>
      <c r="N17" s="107" t="s">
        <v>659</v>
      </c>
      <c r="O17" s="107" t="s">
        <v>929</v>
      </c>
      <c r="P17" s="107" t="s">
        <v>661</v>
      </c>
      <c r="Q17" s="114" t="s">
        <v>32</v>
      </c>
    </row>
    <row r="18" spans="1:17" ht="12.75">
      <c r="A18" s="113">
        <v>2</v>
      </c>
      <c r="B18" s="107" t="s">
        <v>32</v>
      </c>
      <c r="C18" s="107" t="s">
        <v>31</v>
      </c>
      <c r="D18" s="107" t="s">
        <v>656</v>
      </c>
      <c r="E18" s="107" t="str">
        <f>"9220206"</f>
        <v>9220206</v>
      </c>
      <c r="F18" s="107" t="s">
        <v>958</v>
      </c>
      <c r="G18" s="107">
        <v>2441023602</v>
      </c>
      <c r="H18" s="107">
        <v>2441041846</v>
      </c>
      <c r="I18" s="107" t="s">
        <v>96</v>
      </c>
      <c r="J18" s="107" t="s">
        <v>685</v>
      </c>
      <c r="K18" s="107">
        <v>43131</v>
      </c>
      <c r="L18" s="107" t="str">
        <f>"39.369189"</f>
        <v>39.369189</v>
      </c>
      <c r="M18" s="107" t="str">
        <f>"21.930672"</f>
        <v>21.930672</v>
      </c>
      <c r="N18" s="107" t="s">
        <v>659</v>
      </c>
      <c r="O18" s="107" t="s">
        <v>686</v>
      </c>
      <c r="P18" s="107" t="s">
        <v>661</v>
      </c>
      <c r="Q18" s="114" t="s">
        <v>32</v>
      </c>
    </row>
    <row r="19" spans="1:17" ht="12.75">
      <c r="A19" s="113">
        <v>3</v>
      </c>
      <c r="B19" s="107" t="s">
        <v>32</v>
      </c>
      <c r="C19" s="107" t="s">
        <v>31</v>
      </c>
      <c r="D19" s="107" t="s">
        <v>656</v>
      </c>
      <c r="E19" s="107" t="str">
        <f>"9220003"</f>
        <v>9220003</v>
      </c>
      <c r="F19" s="107" t="s">
        <v>946</v>
      </c>
      <c r="G19" s="107">
        <v>2441021418</v>
      </c>
      <c r="H19" s="107">
        <v>2441021418</v>
      </c>
      <c r="I19" s="107" t="s">
        <v>101</v>
      </c>
      <c r="J19" s="107" t="s">
        <v>696</v>
      </c>
      <c r="K19" s="107">
        <v>43100</v>
      </c>
      <c r="L19" s="107" t="str">
        <f>"39.359652"</f>
        <v>39.359652</v>
      </c>
      <c r="M19" s="107" t="str">
        <f>"21.935004"</f>
        <v>21.935004</v>
      </c>
      <c r="N19" s="107" t="s">
        <v>659</v>
      </c>
      <c r="O19" s="107" t="s">
        <v>764</v>
      </c>
      <c r="P19" s="107" t="s">
        <v>661</v>
      </c>
      <c r="Q19" s="114" t="s">
        <v>32</v>
      </c>
    </row>
    <row r="20" spans="1:17" ht="12.75">
      <c r="A20" s="113">
        <v>3</v>
      </c>
      <c r="B20" s="107" t="s">
        <v>109</v>
      </c>
      <c r="C20" s="107" t="s">
        <v>31</v>
      </c>
      <c r="D20" s="107" t="s">
        <v>656</v>
      </c>
      <c r="E20" s="107" t="str">
        <f>"9220215"</f>
        <v>9220215</v>
      </c>
      <c r="F20" s="107" t="s">
        <v>930</v>
      </c>
      <c r="G20" s="107">
        <v>2441061476</v>
      </c>
      <c r="H20" s="107">
        <v>2441061476</v>
      </c>
      <c r="I20" s="107" t="s">
        <v>688</v>
      </c>
      <c r="J20" s="107" t="s">
        <v>689</v>
      </c>
      <c r="K20" s="107">
        <v>43100</v>
      </c>
      <c r="L20" s="107" t="str">
        <f>"39.369638"</f>
        <v>39.369638</v>
      </c>
      <c r="M20" s="107" t="str">
        <f>"22.005847"</f>
        <v>22.005847</v>
      </c>
      <c r="N20" s="107" t="s">
        <v>659</v>
      </c>
      <c r="O20" s="107" t="s">
        <v>931</v>
      </c>
      <c r="P20" s="107" t="s">
        <v>661</v>
      </c>
      <c r="Q20" s="114" t="s">
        <v>32</v>
      </c>
    </row>
    <row r="21" spans="1:17" ht="12.75">
      <c r="A21" s="113">
        <v>4</v>
      </c>
      <c r="B21" s="107" t="s">
        <v>109</v>
      </c>
      <c r="C21" s="107" t="s">
        <v>31</v>
      </c>
      <c r="D21" s="107" t="s">
        <v>656</v>
      </c>
      <c r="E21" s="107" t="str">
        <f>"9220072"</f>
        <v>9220072</v>
      </c>
      <c r="F21" s="107" t="s">
        <v>937</v>
      </c>
      <c r="G21" s="107">
        <v>2441021393</v>
      </c>
      <c r="H21" s="107">
        <v>2441021393</v>
      </c>
      <c r="I21" s="107" t="s">
        <v>118</v>
      </c>
      <c r="J21" s="107" t="s">
        <v>706</v>
      </c>
      <c r="K21" s="107">
        <v>43100</v>
      </c>
      <c r="L21" s="107" t="str">
        <f>"39.402617"</f>
        <v>39.402617</v>
      </c>
      <c r="M21" s="107" t="str">
        <f>"21.894853"</f>
        <v>21.894853</v>
      </c>
      <c r="N21" s="107" t="s">
        <v>659</v>
      </c>
      <c r="O21" s="107" t="s">
        <v>714</v>
      </c>
      <c r="P21" s="107" t="s">
        <v>661</v>
      </c>
      <c r="Q21" s="114" t="s">
        <v>32</v>
      </c>
    </row>
    <row r="22" spans="1:17" ht="12.75">
      <c r="A22" s="113">
        <v>5</v>
      </c>
      <c r="B22" s="107" t="s">
        <v>109</v>
      </c>
      <c r="C22" s="107" t="s">
        <v>31</v>
      </c>
      <c r="D22" s="107" t="s">
        <v>656</v>
      </c>
      <c r="E22" s="107" t="str">
        <f>"9220020"</f>
        <v>9220020</v>
      </c>
      <c r="F22" s="107" t="s">
        <v>926</v>
      </c>
      <c r="G22" s="107">
        <v>2441081025</v>
      </c>
      <c r="H22" s="107">
        <v>2441081180</v>
      </c>
      <c r="I22" s="107" t="s">
        <v>124</v>
      </c>
      <c r="J22" s="107" t="s">
        <v>122</v>
      </c>
      <c r="K22" s="107">
        <v>43100</v>
      </c>
      <c r="L22" s="107" t="str">
        <f>"39.280610"</f>
        <v>39.280610</v>
      </c>
      <c r="M22" s="107" t="str">
        <f>"21.903687"</f>
        <v>21.903687</v>
      </c>
      <c r="N22" s="107" t="s">
        <v>659</v>
      </c>
      <c r="O22" s="107" t="s">
        <v>674</v>
      </c>
      <c r="P22" s="107" t="s">
        <v>1057</v>
      </c>
      <c r="Q22" s="114" t="s">
        <v>109</v>
      </c>
    </row>
    <row r="23" spans="1:17" ht="12.75">
      <c r="A23" s="113">
        <v>5</v>
      </c>
      <c r="B23" s="107" t="s">
        <v>109</v>
      </c>
      <c r="C23" s="107" t="s">
        <v>31</v>
      </c>
      <c r="D23" s="107" t="s">
        <v>656</v>
      </c>
      <c r="E23" s="107" t="str">
        <f>"9220022"</f>
        <v>9220022</v>
      </c>
      <c r="F23" s="107" t="s">
        <v>954</v>
      </c>
      <c r="G23" s="107">
        <v>2441088307</v>
      </c>
      <c r="H23" s="107">
        <v>2441088307</v>
      </c>
      <c r="I23" s="107" t="s">
        <v>129</v>
      </c>
      <c r="J23" s="107" t="s">
        <v>715</v>
      </c>
      <c r="K23" s="107">
        <v>43132</v>
      </c>
      <c r="L23" s="107" t="str">
        <f>"39.277185"</f>
        <v>39.277185</v>
      </c>
      <c r="M23" s="107" t="str">
        <f>"21.960763"</f>
        <v>21.960763</v>
      </c>
      <c r="N23" s="107" t="s">
        <v>659</v>
      </c>
      <c r="O23" s="107" t="s">
        <v>1079</v>
      </c>
      <c r="P23" s="107" t="s">
        <v>661</v>
      </c>
      <c r="Q23" s="114" t="s">
        <v>32</v>
      </c>
    </row>
    <row r="24" spans="1:17" ht="12.75">
      <c r="A24" s="113">
        <v>2</v>
      </c>
      <c r="B24" s="107" t="s">
        <v>32</v>
      </c>
      <c r="C24" s="107" t="s">
        <v>31</v>
      </c>
      <c r="D24" s="107" t="s">
        <v>656</v>
      </c>
      <c r="E24" s="107" t="str">
        <f>"9220081"</f>
        <v>9220081</v>
      </c>
      <c r="F24" s="107" t="s">
        <v>940</v>
      </c>
      <c r="G24" s="107">
        <v>2441028506</v>
      </c>
      <c r="H24" s="107">
        <v>2441028503</v>
      </c>
      <c r="I24" s="107" t="s">
        <v>135</v>
      </c>
      <c r="J24" s="107" t="s">
        <v>681</v>
      </c>
      <c r="K24" s="107">
        <v>43100</v>
      </c>
      <c r="L24" s="107" t="str">
        <f>"39.392226"</f>
        <v>39.392226</v>
      </c>
      <c r="M24" s="107" t="str">
        <f>"21.921493"</f>
        <v>21.921493</v>
      </c>
      <c r="N24" s="107" t="s">
        <v>659</v>
      </c>
      <c r="O24" s="107" t="s">
        <v>783</v>
      </c>
      <c r="P24" s="107" t="s">
        <v>719</v>
      </c>
      <c r="Q24" s="114" t="s">
        <v>32</v>
      </c>
    </row>
    <row r="25" spans="1:17" ht="12.75">
      <c r="A25" s="113">
        <v>1</v>
      </c>
      <c r="B25" s="107" t="s">
        <v>109</v>
      </c>
      <c r="C25" s="107" t="s">
        <v>31</v>
      </c>
      <c r="D25" s="107" t="s">
        <v>656</v>
      </c>
      <c r="E25" s="107" t="str">
        <f>"9220032"</f>
        <v>9220032</v>
      </c>
      <c r="F25" s="107" t="s">
        <v>1106</v>
      </c>
      <c r="G25" s="107">
        <v>2441036309</v>
      </c>
      <c r="H25" s="107">
        <v>2441036309</v>
      </c>
      <c r="I25" s="107" t="s">
        <v>140</v>
      </c>
      <c r="J25" s="107" t="s">
        <v>949</v>
      </c>
      <c r="K25" s="107">
        <v>43100</v>
      </c>
      <c r="L25" s="107" t="str">
        <f>"39.323095"</f>
        <v>39.323095</v>
      </c>
      <c r="M25" s="107" t="str">
        <f>"21.875534"</f>
        <v>21.875534</v>
      </c>
      <c r="N25" s="107" t="s">
        <v>659</v>
      </c>
      <c r="O25" s="107" t="s">
        <v>1107</v>
      </c>
      <c r="P25" s="107" t="s">
        <v>661</v>
      </c>
      <c r="Q25" s="114" t="s">
        <v>109</v>
      </c>
    </row>
    <row r="26" spans="1:17" ht="12.75">
      <c r="A26" s="113">
        <v>3</v>
      </c>
      <c r="B26" s="107" t="s">
        <v>109</v>
      </c>
      <c r="C26" s="107" t="s">
        <v>31</v>
      </c>
      <c r="D26" s="107" t="s">
        <v>656</v>
      </c>
      <c r="E26" s="107" t="str">
        <f>"9220089"</f>
        <v>9220089</v>
      </c>
      <c r="F26" s="107" t="s">
        <v>932</v>
      </c>
      <c r="G26" s="107">
        <v>2441067147</v>
      </c>
      <c r="H26" s="107">
        <v>2441067173</v>
      </c>
      <c r="I26" s="107" t="s">
        <v>146</v>
      </c>
      <c r="J26" s="107" t="s">
        <v>691</v>
      </c>
      <c r="K26" s="107">
        <v>43100</v>
      </c>
      <c r="L26" s="107" t="str">
        <f>"39.439084"</f>
        <v>39.439084</v>
      </c>
      <c r="M26" s="107" t="str">
        <f>"21.966633"</f>
        <v>21.966633</v>
      </c>
      <c r="N26" s="107" t="s">
        <v>659</v>
      </c>
      <c r="O26" s="107" t="s">
        <v>1058</v>
      </c>
      <c r="P26" s="107" t="s">
        <v>661</v>
      </c>
      <c r="Q26" s="114" t="s">
        <v>120</v>
      </c>
    </row>
    <row r="27" spans="1:17" ht="12.75">
      <c r="A27" s="113">
        <v>1</v>
      </c>
      <c r="B27" s="107" t="s">
        <v>109</v>
      </c>
      <c r="C27" s="107" t="s">
        <v>31</v>
      </c>
      <c r="D27" s="107" t="s">
        <v>656</v>
      </c>
      <c r="E27" s="107" t="str">
        <f>"9220040"</f>
        <v>9220040</v>
      </c>
      <c r="F27" s="107" t="s">
        <v>927</v>
      </c>
      <c r="G27" s="107">
        <v>2441055281</v>
      </c>
      <c r="H27" s="107">
        <v>2441055281</v>
      </c>
      <c r="I27" s="107" t="s">
        <v>151</v>
      </c>
      <c r="J27" s="107" t="s">
        <v>666</v>
      </c>
      <c r="K27" s="107">
        <v>43100</v>
      </c>
      <c r="L27" s="107" t="str">
        <f>"39.339361"</f>
        <v>39.339361</v>
      </c>
      <c r="M27" s="107" t="str">
        <f>"21.840524"</f>
        <v>21.840524</v>
      </c>
      <c r="N27" s="107" t="s">
        <v>659</v>
      </c>
      <c r="O27" s="107" t="s">
        <v>729</v>
      </c>
      <c r="P27" s="107" t="s">
        <v>661</v>
      </c>
      <c r="Q27" s="114" t="s">
        <v>109</v>
      </c>
    </row>
    <row r="28" spans="1:17" ht="12.75">
      <c r="A28" s="113">
        <v>3</v>
      </c>
      <c r="B28" s="107" t="s">
        <v>109</v>
      </c>
      <c r="C28" s="107" t="s">
        <v>31</v>
      </c>
      <c r="D28" s="107" t="s">
        <v>656</v>
      </c>
      <c r="E28" s="107" t="str">
        <f>"9220260"</f>
        <v>9220260</v>
      </c>
      <c r="F28" s="107" t="s">
        <v>935</v>
      </c>
      <c r="G28" s="107">
        <v>2441061332</v>
      </c>
      <c r="H28" s="107">
        <v>2441061332</v>
      </c>
      <c r="I28" s="107" t="s">
        <v>156</v>
      </c>
      <c r="J28" s="107" t="s">
        <v>154</v>
      </c>
      <c r="K28" s="107">
        <v>43132</v>
      </c>
      <c r="L28" s="107" t="str">
        <f>"39.363037"</f>
        <v>39.363037</v>
      </c>
      <c r="M28" s="107" t="str">
        <f>"21.973255"</f>
        <v>21.973255</v>
      </c>
      <c r="N28" s="107" t="s">
        <v>659</v>
      </c>
      <c r="O28" s="107" t="s">
        <v>776</v>
      </c>
      <c r="P28" s="107" t="s">
        <v>661</v>
      </c>
      <c r="Q28" s="114" t="s">
        <v>32</v>
      </c>
    </row>
    <row r="29" spans="1:17" ht="13.5" thickBot="1">
      <c r="A29" s="115">
        <v>1</v>
      </c>
      <c r="B29" s="116" t="s">
        <v>32</v>
      </c>
      <c r="C29" s="116" t="s">
        <v>31</v>
      </c>
      <c r="D29" s="116" t="s">
        <v>656</v>
      </c>
      <c r="E29" s="116" t="str">
        <f>"9220360"</f>
        <v>9220360</v>
      </c>
      <c r="F29" s="116" t="s">
        <v>104</v>
      </c>
      <c r="G29" s="116">
        <v>2441041534</v>
      </c>
      <c r="H29" s="116">
        <v>2441041534</v>
      </c>
      <c r="I29" s="116" t="s">
        <v>107</v>
      </c>
      <c r="J29" s="116" t="s">
        <v>668</v>
      </c>
      <c r="K29" s="116">
        <v>43100</v>
      </c>
      <c r="L29" s="116" t="str">
        <f>"39.356654"</f>
        <v>39.356654</v>
      </c>
      <c r="M29" s="116" t="str">
        <f>"21.912514"</f>
        <v>21.912514</v>
      </c>
      <c r="N29" s="116" t="s">
        <v>659</v>
      </c>
      <c r="O29" s="116" t="s">
        <v>941</v>
      </c>
      <c r="P29" s="116" t="s">
        <v>719</v>
      </c>
      <c r="Q29" s="118" t="s">
        <v>32</v>
      </c>
    </row>
    <row r="30" spans="1:17" ht="13.5" thickBot="1">
      <c r="A30" s="127">
        <v>11</v>
      </c>
      <c r="B30" s="128" t="s">
        <v>180</v>
      </c>
      <c r="C30" s="128" t="s">
        <v>158</v>
      </c>
      <c r="D30" s="128" t="s">
        <v>656</v>
      </c>
      <c r="E30" s="128" t="str">
        <f>"9220033"</f>
        <v>9220033</v>
      </c>
      <c r="F30" s="128" t="s">
        <v>959</v>
      </c>
      <c r="G30" s="128">
        <v>2441092300</v>
      </c>
      <c r="H30" s="128">
        <v>2441092300</v>
      </c>
      <c r="I30" s="128" t="s">
        <v>721</v>
      </c>
      <c r="J30" s="128" t="s">
        <v>722</v>
      </c>
      <c r="K30" s="128">
        <v>43067</v>
      </c>
      <c r="L30" s="128" t="str">
        <f>"39.331588"</f>
        <v>39.331588</v>
      </c>
      <c r="M30" s="128" t="str">
        <f>"21.687021"</f>
        <v>21.687021</v>
      </c>
      <c r="N30" s="128" t="s">
        <v>659</v>
      </c>
      <c r="O30" s="128" t="s">
        <v>723</v>
      </c>
      <c r="P30" s="128" t="s">
        <v>661</v>
      </c>
      <c r="Q30" s="130" t="s">
        <v>60</v>
      </c>
    </row>
    <row r="31" spans="1:17" ht="12.75">
      <c r="A31" s="109">
        <v>10</v>
      </c>
      <c r="B31" s="110" t="s">
        <v>60</v>
      </c>
      <c r="C31" s="110" t="s">
        <v>170</v>
      </c>
      <c r="D31" s="110" t="s">
        <v>656</v>
      </c>
      <c r="E31" s="110" t="str">
        <f>"9220114"</f>
        <v>9220114</v>
      </c>
      <c r="F31" s="110" t="s">
        <v>1108</v>
      </c>
      <c r="G31" s="110">
        <v>2445041682</v>
      </c>
      <c r="H31" s="110">
        <v>2445041682</v>
      </c>
      <c r="I31" s="110" t="s">
        <v>174</v>
      </c>
      <c r="J31" s="110" t="s">
        <v>737</v>
      </c>
      <c r="K31" s="110">
        <v>43060</v>
      </c>
      <c r="L31" s="110" t="str">
        <f>"39.431866"</f>
        <v>39.431866</v>
      </c>
      <c r="M31" s="110" t="str">
        <f>"21.661770"</f>
        <v>21.661770</v>
      </c>
      <c r="N31" s="110" t="s">
        <v>659</v>
      </c>
      <c r="O31" s="110" t="s">
        <v>738</v>
      </c>
      <c r="P31" s="110" t="s">
        <v>661</v>
      </c>
      <c r="Q31" s="112" t="s">
        <v>60</v>
      </c>
    </row>
    <row r="32" spans="1:17" ht="12.75">
      <c r="A32" s="113">
        <v>10</v>
      </c>
      <c r="B32" s="107" t="s">
        <v>60</v>
      </c>
      <c r="C32" s="107" t="s">
        <v>170</v>
      </c>
      <c r="D32" s="107" t="s">
        <v>656</v>
      </c>
      <c r="E32" s="107" t="str">
        <f>"9220115"</f>
        <v>9220115</v>
      </c>
      <c r="F32" s="107" t="s">
        <v>966</v>
      </c>
      <c r="G32" s="107">
        <v>2445042011</v>
      </c>
      <c r="H32" s="107">
        <v>2445042011</v>
      </c>
      <c r="I32" s="107" t="s">
        <v>179</v>
      </c>
      <c r="J32" s="107" t="s">
        <v>1059</v>
      </c>
      <c r="K32" s="107">
        <v>43060</v>
      </c>
      <c r="L32" s="107" t="str">
        <f>"39.423123"</f>
        <v>39.423123</v>
      </c>
      <c r="M32" s="107" t="str">
        <f>"21.661341"</f>
        <v>21.661341</v>
      </c>
      <c r="N32" s="107" t="s">
        <v>659</v>
      </c>
      <c r="O32" s="107" t="s">
        <v>967</v>
      </c>
      <c r="P32" s="107" t="s">
        <v>661</v>
      </c>
      <c r="Q32" s="114" t="s">
        <v>60</v>
      </c>
    </row>
    <row r="33" spans="1:17" ht="12.75">
      <c r="A33" s="113">
        <v>9</v>
      </c>
      <c r="B33" s="107" t="s">
        <v>120</v>
      </c>
      <c r="C33" s="107" t="s">
        <v>170</v>
      </c>
      <c r="D33" s="107" t="s">
        <v>656</v>
      </c>
      <c r="E33" s="107" t="str">
        <f>"9220118"</f>
        <v>9220118</v>
      </c>
      <c r="F33" s="107" t="s">
        <v>960</v>
      </c>
      <c r="G33" s="107">
        <v>2441084214</v>
      </c>
      <c r="H33" s="107">
        <v>2441084214</v>
      </c>
      <c r="I33" s="107" t="s">
        <v>189</v>
      </c>
      <c r="J33" s="107" t="s">
        <v>726</v>
      </c>
      <c r="K33" s="107">
        <v>43061</v>
      </c>
      <c r="L33" s="107" t="str">
        <f>"39.484367"</f>
        <v>39.484367</v>
      </c>
      <c r="M33" s="107" t="str">
        <f>"21.847179"</f>
        <v>21.847179</v>
      </c>
      <c r="N33" s="107" t="s">
        <v>659</v>
      </c>
      <c r="O33" s="107" t="s">
        <v>727</v>
      </c>
      <c r="P33" s="107" t="s">
        <v>661</v>
      </c>
      <c r="Q33" s="114" t="s">
        <v>120</v>
      </c>
    </row>
    <row r="34" spans="1:17" ht="12.75">
      <c r="A34" s="113">
        <v>10</v>
      </c>
      <c r="B34" s="107" t="s">
        <v>18</v>
      </c>
      <c r="C34" s="107" t="s">
        <v>170</v>
      </c>
      <c r="D34" s="107" t="s">
        <v>656</v>
      </c>
      <c r="E34" s="107" t="str">
        <f>"9220130"</f>
        <v>9220130</v>
      </c>
      <c r="F34" s="107" t="s">
        <v>1060</v>
      </c>
      <c r="G34" s="107">
        <v>2445061412</v>
      </c>
      <c r="H34" s="107"/>
      <c r="I34" s="107" t="s">
        <v>195</v>
      </c>
      <c r="J34" s="107" t="s">
        <v>508</v>
      </c>
      <c r="K34" s="107">
        <v>43060</v>
      </c>
      <c r="L34" s="107" t="str">
        <f>"39.409481"</f>
        <v>39.409481</v>
      </c>
      <c r="M34" s="107" t="str">
        <f>"21.586030"</f>
        <v>21.586030</v>
      </c>
      <c r="N34" s="107" t="s">
        <v>659</v>
      </c>
      <c r="O34" s="107" t="s">
        <v>725</v>
      </c>
      <c r="P34" s="107" t="s">
        <v>661</v>
      </c>
      <c r="Q34" s="114" t="s">
        <v>60</v>
      </c>
    </row>
    <row r="35" spans="1:17" ht="12.75">
      <c r="A35" s="113">
        <v>10</v>
      </c>
      <c r="B35" s="107" t="s">
        <v>18</v>
      </c>
      <c r="C35" s="107" t="s">
        <v>170</v>
      </c>
      <c r="D35" s="107" t="s">
        <v>656</v>
      </c>
      <c r="E35" s="107" t="str">
        <f>"9220139"</f>
        <v>9220139</v>
      </c>
      <c r="F35" s="107" t="s">
        <v>964</v>
      </c>
      <c r="G35" s="107">
        <v>2445061231</v>
      </c>
      <c r="H35" s="107">
        <v>2445061231</v>
      </c>
      <c r="I35" s="107" t="s">
        <v>200</v>
      </c>
      <c r="J35" s="107" t="s">
        <v>512</v>
      </c>
      <c r="K35" s="107">
        <v>43060</v>
      </c>
      <c r="L35" s="107" t="str">
        <f>"39.397599"</f>
        <v>39.397599</v>
      </c>
      <c r="M35" s="107" t="str">
        <f>"21.599961"</f>
        <v>21.599961</v>
      </c>
      <c r="N35" s="107" t="s">
        <v>659</v>
      </c>
      <c r="O35" s="107" t="s">
        <v>780</v>
      </c>
      <c r="P35" s="107" t="s">
        <v>661</v>
      </c>
      <c r="Q35" s="114" t="s">
        <v>60</v>
      </c>
    </row>
    <row r="36" spans="1:17" ht="12.75">
      <c r="A36" s="113">
        <v>9</v>
      </c>
      <c r="B36" s="107" t="s">
        <v>120</v>
      </c>
      <c r="C36" s="107" t="s">
        <v>170</v>
      </c>
      <c r="D36" s="107" t="s">
        <v>656</v>
      </c>
      <c r="E36" s="107" t="str">
        <f>"9220196"</f>
        <v>9220196</v>
      </c>
      <c r="F36" s="107" t="s">
        <v>962</v>
      </c>
      <c r="G36" s="107">
        <v>2441085013</v>
      </c>
      <c r="H36" s="107">
        <v>2441085013</v>
      </c>
      <c r="I36" s="107" t="s">
        <v>205</v>
      </c>
      <c r="J36" s="107" t="s">
        <v>530</v>
      </c>
      <c r="K36" s="107">
        <v>43061</v>
      </c>
      <c r="L36" s="107" t="str">
        <f>"39.454687"</f>
        <v>39.454687</v>
      </c>
      <c r="M36" s="107" t="str">
        <f>"21.805869"</f>
        <v>21.805869</v>
      </c>
      <c r="N36" s="107" t="s">
        <v>659</v>
      </c>
      <c r="O36" s="107" t="s">
        <v>963</v>
      </c>
      <c r="P36" s="107" t="s">
        <v>661</v>
      </c>
      <c r="Q36" s="114" t="s">
        <v>120</v>
      </c>
    </row>
    <row r="37" spans="1:17" ht="12.75">
      <c r="A37" s="113">
        <v>10</v>
      </c>
      <c r="B37" s="107" t="s">
        <v>60</v>
      </c>
      <c r="C37" s="107" t="s">
        <v>170</v>
      </c>
      <c r="D37" s="107" t="s">
        <v>656</v>
      </c>
      <c r="E37" s="107" t="str">
        <f>"9220169"</f>
        <v>9220169</v>
      </c>
      <c r="F37" s="107" t="s">
        <v>961</v>
      </c>
      <c r="G37" s="107">
        <v>2445097478</v>
      </c>
      <c r="H37" s="107">
        <v>2445097479</v>
      </c>
      <c r="I37" s="107" t="s">
        <v>211</v>
      </c>
      <c r="J37" s="107" t="s">
        <v>731</v>
      </c>
      <c r="K37" s="107">
        <v>43060</v>
      </c>
      <c r="L37" s="107" t="str">
        <f>"39.424620"</f>
        <v>39.424620</v>
      </c>
      <c r="M37" s="107" t="str">
        <f>"21.692966"</f>
        <v>21.692966</v>
      </c>
      <c r="N37" s="107" t="s">
        <v>659</v>
      </c>
      <c r="O37" s="107" t="s">
        <v>732</v>
      </c>
      <c r="P37" s="107" t="s">
        <v>661</v>
      </c>
      <c r="Q37" s="114" t="s">
        <v>60</v>
      </c>
    </row>
    <row r="38" spans="1:17" ht="13.5" thickBot="1">
      <c r="A38" s="115">
        <v>10</v>
      </c>
      <c r="B38" s="116" t="s">
        <v>109</v>
      </c>
      <c r="C38" s="116" t="s">
        <v>170</v>
      </c>
      <c r="D38" s="116" t="s">
        <v>656</v>
      </c>
      <c r="E38" s="116" t="str">
        <f>"9220112"</f>
        <v>9220112</v>
      </c>
      <c r="F38" s="116" t="s">
        <v>968</v>
      </c>
      <c r="G38" s="116">
        <v>2441039876</v>
      </c>
      <c r="H38" s="116">
        <v>2441039876</v>
      </c>
      <c r="I38" s="116" t="s">
        <v>216</v>
      </c>
      <c r="J38" s="116" t="s">
        <v>740</v>
      </c>
      <c r="K38" s="116">
        <v>43064</v>
      </c>
      <c r="L38" s="116" t="str">
        <f>"39.415318"</f>
        <v>39.415318</v>
      </c>
      <c r="M38" s="116" t="str">
        <f>"21.798231"</f>
        <v>21.798231</v>
      </c>
      <c r="N38" s="116" t="s">
        <v>659</v>
      </c>
      <c r="O38" s="116" t="s">
        <v>741</v>
      </c>
      <c r="P38" s="116" t="s">
        <v>661</v>
      </c>
      <c r="Q38" s="118" t="s">
        <v>120</v>
      </c>
    </row>
    <row r="39" spans="1:17" ht="12.75">
      <c r="A39" s="123">
        <v>8</v>
      </c>
      <c r="B39" s="124" t="s">
        <v>120</v>
      </c>
      <c r="C39" s="124" t="s">
        <v>219</v>
      </c>
      <c r="D39" s="124" t="s">
        <v>656</v>
      </c>
      <c r="E39" s="124" t="str">
        <f>"9220097"</f>
        <v>9220097</v>
      </c>
      <c r="F39" s="124" t="s">
        <v>969</v>
      </c>
      <c r="G39" s="124">
        <v>2444022282</v>
      </c>
      <c r="H39" s="124">
        <v>2444022001</v>
      </c>
      <c r="I39" s="124" t="s">
        <v>224</v>
      </c>
      <c r="J39" s="124" t="s">
        <v>742</v>
      </c>
      <c r="K39" s="124">
        <v>43200</v>
      </c>
      <c r="L39" s="124" t="str">
        <f>"39.468485"</f>
        <v>39.468485</v>
      </c>
      <c r="M39" s="124" t="str">
        <f>"22.082751"</f>
        <v>22.082751</v>
      </c>
      <c r="N39" s="124" t="s">
        <v>659</v>
      </c>
      <c r="O39" s="124" t="s">
        <v>743</v>
      </c>
      <c r="P39" s="124" t="s">
        <v>661</v>
      </c>
      <c r="Q39" s="126" t="s">
        <v>120</v>
      </c>
    </row>
    <row r="40" spans="1:17" ht="12.75">
      <c r="A40" s="113">
        <v>8</v>
      </c>
      <c r="B40" s="107" t="s">
        <v>120</v>
      </c>
      <c r="C40" s="107" t="s">
        <v>219</v>
      </c>
      <c r="D40" s="107" t="s">
        <v>656</v>
      </c>
      <c r="E40" s="107" t="str">
        <f>"9220098"</f>
        <v>9220098</v>
      </c>
      <c r="F40" s="107" t="s">
        <v>974</v>
      </c>
      <c r="G40" s="107">
        <v>2444022150</v>
      </c>
      <c r="H40" s="107">
        <v>2444022615</v>
      </c>
      <c r="I40" s="107" t="s">
        <v>230</v>
      </c>
      <c r="J40" s="107" t="s">
        <v>1061</v>
      </c>
      <c r="K40" s="107">
        <v>43200</v>
      </c>
      <c r="L40" s="107" t="str">
        <f>"39.463671"</f>
        <v>39.463671</v>
      </c>
      <c r="M40" s="107" t="str">
        <f>"22.075917"</f>
        <v>22.075917</v>
      </c>
      <c r="N40" s="107" t="s">
        <v>659</v>
      </c>
      <c r="O40" s="107" t="s">
        <v>751</v>
      </c>
      <c r="P40" s="107" t="s">
        <v>661</v>
      </c>
      <c r="Q40" s="114" t="s">
        <v>120</v>
      </c>
    </row>
    <row r="41" spans="1:17" ht="12.75">
      <c r="A41" s="113">
        <v>8</v>
      </c>
      <c r="B41" s="107" t="s">
        <v>120</v>
      </c>
      <c r="C41" s="107" t="s">
        <v>219</v>
      </c>
      <c r="D41" s="107" t="s">
        <v>656</v>
      </c>
      <c r="E41" s="107" t="str">
        <f>"9220099"</f>
        <v>9220099</v>
      </c>
      <c r="F41" s="107" t="s">
        <v>1062</v>
      </c>
      <c r="G41" s="107">
        <v>2444022792</v>
      </c>
      <c r="H41" s="107">
        <v>2444029093</v>
      </c>
      <c r="I41" s="107" t="s">
        <v>235</v>
      </c>
      <c r="J41" s="107" t="s">
        <v>752</v>
      </c>
      <c r="K41" s="107">
        <v>43200</v>
      </c>
      <c r="L41" s="107" t="str">
        <f>"39.472609"</f>
        <v>39.472609</v>
      </c>
      <c r="M41" s="107" t="str">
        <f>"22.091027"</f>
        <v>22.091027</v>
      </c>
      <c r="N41" s="107" t="s">
        <v>659</v>
      </c>
      <c r="O41" s="107" t="s">
        <v>977</v>
      </c>
      <c r="P41" s="107" t="s">
        <v>661</v>
      </c>
      <c r="Q41" s="114" t="s">
        <v>120</v>
      </c>
    </row>
    <row r="42" spans="1:17" ht="12.75">
      <c r="A42" s="113">
        <v>9</v>
      </c>
      <c r="B42" s="107" t="s">
        <v>120</v>
      </c>
      <c r="C42" s="107" t="s">
        <v>219</v>
      </c>
      <c r="D42" s="107" t="s">
        <v>656</v>
      </c>
      <c r="E42" s="107" t="str">
        <f>"9220069"</f>
        <v>9220069</v>
      </c>
      <c r="F42" s="107" t="s">
        <v>979</v>
      </c>
      <c r="G42" s="107">
        <v>2441051526</v>
      </c>
      <c r="H42" s="107">
        <v>2441051597</v>
      </c>
      <c r="I42" s="107" t="s">
        <v>246</v>
      </c>
      <c r="J42" s="107" t="s">
        <v>243</v>
      </c>
      <c r="K42" s="107">
        <v>43061</v>
      </c>
      <c r="L42" s="107" t="str">
        <f>"39.463466"</f>
        <v>39.463466</v>
      </c>
      <c r="M42" s="107" t="str">
        <f>"21.896810"</f>
        <v>21.896810</v>
      </c>
      <c r="N42" s="107" t="s">
        <v>659</v>
      </c>
      <c r="O42" s="107" t="s">
        <v>755</v>
      </c>
      <c r="P42" s="107" t="s">
        <v>661</v>
      </c>
      <c r="Q42" s="114" t="s">
        <v>120</v>
      </c>
    </row>
    <row r="43" spans="1:17" ht="12.75">
      <c r="A43" s="113">
        <v>8</v>
      </c>
      <c r="B43" s="107" t="s">
        <v>60</v>
      </c>
      <c r="C43" s="107" t="s">
        <v>219</v>
      </c>
      <c r="D43" s="107" t="s">
        <v>656</v>
      </c>
      <c r="E43" s="107" t="str">
        <f>"9220074"</f>
        <v>9220074</v>
      </c>
      <c r="F43" s="107" t="s">
        <v>971</v>
      </c>
      <c r="G43" s="107">
        <v>2444041284</v>
      </c>
      <c r="H43" s="107">
        <v>2444041284</v>
      </c>
      <c r="I43" s="107" t="s">
        <v>251</v>
      </c>
      <c r="J43" s="107" t="s">
        <v>249</v>
      </c>
      <c r="K43" s="107">
        <v>43200</v>
      </c>
      <c r="L43" s="107" t="str">
        <f>"39.520137"</f>
        <v>39.520137</v>
      </c>
      <c r="M43" s="107" t="str">
        <f>"22.088687"</f>
        <v>22.088687</v>
      </c>
      <c r="N43" s="107" t="s">
        <v>659</v>
      </c>
      <c r="O43" s="107" t="s">
        <v>692</v>
      </c>
      <c r="P43" s="107" t="s">
        <v>661</v>
      </c>
      <c r="Q43" s="114" t="s">
        <v>120</v>
      </c>
    </row>
    <row r="44" spans="1:17" ht="12.75">
      <c r="A44" s="113">
        <v>8</v>
      </c>
      <c r="B44" s="107" t="s">
        <v>60</v>
      </c>
      <c r="C44" s="107" t="s">
        <v>219</v>
      </c>
      <c r="D44" s="107" t="s">
        <v>656</v>
      </c>
      <c r="E44" s="107" t="str">
        <f>"9220234"</f>
        <v>9220234</v>
      </c>
      <c r="F44" s="107" t="s">
        <v>970</v>
      </c>
      <c r="G44" s="107">
        <v>2444031233</v>
      </c>
      <c r="H44" s="107">
        <v>2444031233</v>
      </c>
      <c r="I44" s="107" t="s">
        <v>257</v>
      </c>
      <c r="J44" s="107" t="s">
        <v>745</v>
      </c>
      <c r="K44" s="107">
        <v>43062</v>
      </c>
      <c r="L44" s="107" t="str">
        <f>"39.453626"</f>
        <v>39.453626</v>
      </c>
      <c r="M44" s="107" t="str">
        <f>"22.163983"</f>
        <v>22.163983</v>
      </c>
      <c r="N44" s="107" t="s">
        <v>659</v>
      </c>
      <c r="O44" s="107" t="s">
        <v>1063</v>
      </c>
      <c r="P44" s="107" t="s">
        <v>661</v>
      </c>
      <c r="Q44" s="114" t="s">
        <v>60</v>
      </c>
    </row>
    <row r="45" spans="1:17" ht="12.75">
      <c r="A45" s="113">
        <v>8</v>
      </c>
      <c r="B45" s="107" t="s">
        <v>120</v>
      </c>
      <c r="C45" s="107" t="s">
        <v>219</v>
      </c>
      <c r="D45" s="107" t="s">
        <v>656</v>
      </c>
      <c r="E45" s="107" t="str">
        <f>"9220083"</f>
        <v>9220083</v>
      </c>
      <c r="F45" s="107" t="s">
        <v>748</v>
      </c>
      <c r="G45" s="107">
        <v>2444041390</v>
      </c>
      <c r="H45" s="107">
        <v>2444041390</v>
      </c>
      <c r="I45" s="107" t="s">
        <v>240</v>
      </c>
      <c r="J45" s="107" t="s">
        <v>238</v>
      </c>
      <c r="K45" s="107">
        <v>43200</v>
      </c>
      <c r="L45" s="107" t="str">
        <f>"39.494086"</f>
        <v>39.494086</v>
      </c>
      <c r="M45" s="107" t="str">
        <f>"22.011429"</f>
        <v>22.011429</v>
      </c>
      <c r="N45" s="107" t="s">
        <v>659</v>
      </c>
      <c r="O45" s="107" t="s">
        <v>749</v>
      </c>
      <c r="P45" s="107" t="s">
        <v>661</v>
      </c>
      <c r="Q45" s="114" t="s">
        <v>120</v>
      </c>
    </row>
    <row r="46" spans="1:17" ht="12.75">
      <c r="A46" s="113">
        <v>9</v>
      </c>
      <c r="B46" s="107" t="s">
        <v>60</v>
      </c>
      <c r="C46" s="107" t="s">
        <v>219</v>
      </c>
      <c r="D46" s="107" t="s">
        <v>656</v>
      </c>
      <c r="E46" s="107" t="str">
        <f>"9220091"</f>
        <v>9220091</v>
      </c>
      <c r="F46" s="107" t="s">
        <v>972</v>
      </c>
      <c r="G46" s="107">
        <v>2444071253</v>
      </c>
      <c r="H46" s="107">
        <v>2444071314</v>
      </c>
      <c r="I46" s="107" t="s">
        <v>264</v>
      </c>
      <c r="J46" s="107" t="s">
        <v>559</v>
      </c>
      <c r="K46" s="107">
        <v>43061</v>
      </c>
      <c r="L46" s="107" t="str">
        <f>"39.529558"</f>
        <v>39.529558</v>
      </c>
      <c r="M46" s="107" t="str">
        <f>"21.996383"</f>
        <v>21.996383</v>
      </c>
      <c r="N46" s="107" t="s">
        <v>659</v>
      </c>
      <c r="O46" s="107" t="s">
        <v>1109</v>
      </c>
      <c r="P46" s="107" t="s">
        <v>661</v>
      </c>
      <c r="Q46" s="114" t="s">
        <v>120</v>
      </c>
    </row>
    <row r="47" spans="1:17" ht="12.75">
      <c r="A47" s="113">
        <v>9</v>
      </c>
      <c r="B47" s="107" t="s">
        <v>120</v>
      </c>
      <c r="C47" s="107" t="s">
        <v>219</v>
      </c>
      <c r="D47" s="107" t="s">
        <v>656</v>
      </c>
      <c r="E47" s="107" t="str">
        <f>"9220102"</f>
        <v>9220102</v>
      </c>
      <c r="F47" s="107" t="s">
        <v>980</v>
      </c>
      <c r="G47" s="107">
        <v>2441051448</v>
      </c>
      <c r="H47" s="107">
        <v>2441051901</v>
      </c>
      <c r="I47" s="107" t="s">
        <v>271</v>
      </c>
      <c r="J47" s="107" t="s">
        <v>756</v>
      </c>
      <c r="K47" s="107">
        <v>43070</v>
      </c>
      <c r="L47" s="107" t="str">
        <f>"39.490893"</f>
        <v>39.490893</v>
      </c>
      <c r="M47" s="107" t="str">
        <f>"21.900911"</f>
        <v>21.900911</v>
      </c>
      <c r="N47" s="107" t="s">
        <v>659</v>
      </c>
      <c r="O47" s="107" t="s">
        <v>707</v>
      </c>
      <c r="P47" s="107" t="s">
        <v>661</v>
      </c>
      <c r="Q47" s="114" t="s">
        <v>120</v>
      </c>
    </row>
    <row r="48" spans="1:17" ht="13.5" thickBot="1">
      <c r="A48" s="119">
        <v>8</v>
      </c>
      <c r="B48" s="120" t="s">
        <v>60</v>
      </c>
      <c r="C48" s="120" t="s">
        <v>219</v>
      </c>
      <c r="D48" s="120" t="s">
        <v>656</v>
      </c>
      <c r="E48" s="120" t="str">
        <f>"9220267"</f>
        <v>9220267</v>
      </c>
      <c r="F48" s="120" t="s">
        <v>978</v>
      </c>
      <c r="G48" s="120">
        <v>2444031100</v>
      </c>
      <c r="H48" s="120">
        <v>2444031100</v>
      </c>
      <c r="I48" s="120" t="s">
        <v>276</v>
      </c>
      <c r="J48" s="120" t="s">
        <v>274</v>
      </c>
      <c r="K48" s="120">
        <v>43062</v>
      </c>
      <c r="L48" s="120" t="str">
        <f>"39.427589"</f>
        <v>39.427589</v>
      </c>
      <c r="M48" s="120" t="str">
        <f>"22.190981"</f>
        <v>22.190981</v>
      </c>
      <c r="N48" s="120" t="s">
        <v>659</v>
      </c>
      <c r="O48" s="120" t="s">
        <v>1064</v>
      </c>
      <c r="P48" s="120" t="s">
        <v>661</v>
      </c>
      <c r="Q48" s="122" t="s">
        <v>60</v>
      </c>
    </row>
    <row r="49" spans="1:17" ht="12.75">
      <c r="A49" s="109">
        <v>6</v>
      </c>
      <c r="B49" s="110" t="s">
        <v>120</v>
      </c>
      <c r="C49" s="110" t="s">
        <v>278</v>
      </c>
      <c r="D49" s="110" t="s">
        <v>656</v>
      </c>
      <c r="E49" s="110" t="str">
        <f>"9220209"</f>
        <v>9220209</v>
      </c>
      <c r="F49" s="110" t="s">
        <v>983</v>
      </c>
      <c r="G49" s="110">
        <v>2443022373</v>
      </c>
      <c r="H49" s="110">
        <v>2443022373</v>
      </c>
      <c r="I49" s="110" t="s">
        <v>281</v>
      </c>
      <c r="J49" s="110" t="s">
        <v>761</v>
      </c>
      <c r="K49" s="110">
        <v>43300</v>
      </c>
      <c r="L49" s="110" t="str">
        <f>"39.333199"</f>
        <v>39.333199</v>
      </c>
      <c r="M49" s="110" t="str">
        <f>"22.102480"</f>
        <v>22.102480</v>
      </c>
      <c r="N49" s="110" t="s">
        <v>659</v>
      </c>
      <c r="O49" s="110" t="s">
        <v>699</v>
      </c>
      <c r="P49" s="110" t="s">
        <v>661</v>
      </c>
      <c r="Q49" s="112" t="s">
        <v>120</v>
      </c>
    </row>
    <row r="50" spans="1:17" ht="12.75">
      <c r="A50" s="113">
        <v>6</v>
      </c>
      <c r="B50" s="107" t="s">
        <v>120</v>
      </c>
      <c r="C50" s="107" t="s">
        <v>278</v>
      </c>
      <c r="D50" s="107" t="s">
        <v>656</v>
      </c>
      <c r="E50" s="107" t="str">
        <f>"9220211"</f>
        <v>9220211</v>
      </c>
      <c r="F50" s="107" t="s">
        <v>985</v>
      </c>
      <c r="G50" s="107">
        <v>2443022450</v>
      </c>
      <c r="H50" s="107">
        <v>2443022450</v>
      </c>
      <c r="I50" s="107" t="s">
        <v>286</v>
      </c>
      <c r="J50" s="107" t="s">
        <v>763</v>
      </c>
      <c r="K50" s="107">
        <v>43300</v>
      </c>
      <c r="L50" s="107" t="str">
        <f>"39.337029"</f>
        <v>39.337029</v>
      </c>
      <c r="M50" s="107" t="str">
        <f>"22.092405"</f>
        <v>22.092405</v>
      </c>
      <c r="N50" s="107" t="s">
        <v>659</v>
      </c>
      <c r="O50" s="107" t="s">
        <v>986</v>
      </c>
      <c r="P50" s="107" t="s">
        <v>661</v>
      </c>
      <c r="Q50" s="114" t="s">
        <v>120</v>
      </c>
    </row>
    <row r="51" spans="1:17" ht="12.75">
      <c r="A51" s="113">
        <v>6</v>
      </c>
      <c r="B51" s="107" t="s">
        <v>120</v>
      </c>
      <c r="C51" s="107" t="s">
        <v>278</v>
      </c>
      <c r="D51" s="107" t="s">
        <v>656</v>
      </c>
      <c r="E51" s="107" t="str">
        <f>"9220359"</f>
        <v>9220359</v>
      </c>
      <c r="F51" s="107" t="s">
        <v>987</v>
      </c>
      <c r="G51" s="107">
        <v>2443024154</v>
      </c>
      <c r="H51" s="107">
        <v>2443024154</v>
      </c>
      <c r="I51" s="107" t="s">
        <v>290</v>
      </c>
      <c r="J51" s="107" t="s">
        <v>766</v>
      </c>
      <c r="K51" s="107">
        <v>43300</v>
      </c>
      <c r="L51" s="107" t="str">
        <f>"39.327769"</f>
        <v>39.327769</v>
      </c>
      <c r="M51" s="107" t="str">
        <f>"22.099848"</f>
        <v>22.099848</v>
      </c>
      <c r="N51" s="107" t="s">
        <v>659</v>
      </c>
      <c r="O51" s="107" t="s">
        <v>693</v>
      </c>
      <c r="P51" s="107" t="s">
        <v>661</v>
      </c>
      <c r="Q51" s="114" t="s">
        <v>120</v>
      </c>
    </row>
    <row r="52" spans="1:17" ht="12.75">
      <c r="A52" s="113">
        <v>7</v>
      </c>
      <c r="B52" s="107" t="s">
        <v>60</v>
      </c>
      <c r="C52" s="107" t="s">
        <v>278</v>
      </c>
      <c r="D52" s="107" t="s">
        <v>656</v>
      </c>
      <c r="E52" s="107" t="str">
        <f>"9220218"</f>
        <v>9220218</v>
      </c>
      <c r="F52" s="107" t="s">
        <v>981</v>
      </c>
      <c r="G52" s="107">
        <v>2443081364</v>
      </c>
      <c r="H52" s="107">
        <v>2443081364</v>
      </c>
      <c r="I52" s="107" t="s">
        <v>301</v>
      </c>
      <c r="J52" s="107" t="s">
        <v>772</v>
      </c>
      <c r="K52" s="107">
        <v>43063</v>
      </c>
      <c r="L52" s="107" t="str">
        <f>"39.190111"</f>
        <v>39.190111</v>
      </c>
      <c r="M52" s="107" t="str">
        <f>"22.092456"</f>
        <v>22.092456</v>
      </c>
      <c r="N52" s="107" t="s">
        <v>659</v>
      </c>
      <c r="O52" s="107" t="s">
        <v>778</v>
      </c>
      <c r="P52" s="107" t="s">
        <v>661</v>
      </c>
      <c r="Q52" s="114" t="s">
        <v>60</v>
      </c>
    </row>
    <row r="53" spans="1:17" ht="12.75">
      <c r="A53" s="113">
        <v>7</v>
      </c>
      <c r="B53" s="107" t="s">
        <v>109</v>
      </c>
      <c r="C53" s="107" t="s">
        <v>278</v>
      </c>
      <c r="D53" s="107" t="s">
        <v>656</v>
      </c>
      <c r="E53" s="107" t="str">
        <f>"9220024"</f>
        <v>9220024</v>
      </c>
      <c r="F53" s="107" t="s">
        <v>984</v>
      </c>
      <c r="G53" s="107">
        <v>2443092245</v>
      </c>
      <c r="H53" s="107">
        <v>2443092245</v>
      </c>
      <c r="I53" s="107" t="s">
        <v>307</v>
      </c>
      <c r="J53" s="107" t="s">
        <v>903</v>
      </c>
      <c r="K53" s="107">
        <v>43300</v>
      </c>
      <c r="L53" s="107" t="str">
        <f>"39.335673"</f>
        <v>39.335673</v>
      </c>
      <c r="M53" s="107" t="str">
        <f>"22.012872"</f>
        <v>22.012872</v>
      </c>
      <c r="N53" s="107" t="s">
        <v>659</v>
      </c>
      <c r="O53" s="107" t="s">
        <v>680</v>
      </c>
      <c r="P53" s="107" t="s">
        <v>661</v>
      </c>
      <c r="Q53" s="114" t="s">
        <v>32</v>
      </c>
    </row>
    <row r="54" spans="1:17" ht="12.75">
      <c r="A54" s="113">
        <v>7</v>
      </c>
      <c r="B54" s="107" t="s">
        <v>120</v>
      </c>
      <c r="C54" s="107" t="s">
        <v>278</v>
      </c>
      <c r="D54" s="107" t="s">
        <v>656</v>
      </c>
      <c r="E54" s="107" t="str">
        <f>"9220030"</f>
        <v>9220030</v>
      </c>
      <c r="F54" s="107" t="s">
        <v>982</v>
      </c>
      <c r="G54" s="107">
        <v>2443051358</v>
      </c>
      <c r="H54" s="107">
        <v>2443051358</v>
      </c>
      <c r="I54" s="107" t="s">
        <v>312</v>
      </c>
      <c r="J54" s="107" t="s">
        <v>775</v>
      </c>
      <c r="K54" s="107">
        <v>43300</v>
      </c>
      <c r="L54" s="107" t="str">
        <f>"39.207398"</f>
        <v>39.207398</v>
      </c>
      <c r="M54" s="107" t="str">
        <f>"22.042552"</f>
        <v>22.042552</v>
      </c>
      <c r="N54" s="107" t="s">
        <v>659</v>
      </c>
      <c r="O54" s="107" t="s">
        <v>667</v>
      </c>
      <c r="P54" s="107" t="s">
        <v>661</v>
      </c>
      <c r="Q54" s="114" t="s">
        <v>120</v>
      </c>
    </row>
    <row r="55" spans="1:17" ht="12.75">
      <c r="A55" s="113">
        <v>6</v>
      </c>
      <c r="B55" s="107" t="s">
        <v>60</v>
      </c>
      <c r="C55" s="107" t="s">
        <v>278</v>
      </c>
      <c r="D55" s="107" t="s">
        <v>656</v>
      </c>
      <c r="E55" s="107" t="str">
        <f>"9220240"</f>
        <v>9220240</v>
      </c>
      <c r="F55" s="107" t="s">
        <v>989</v>
      </c>
      <c r="G55" s="107">
        <v>2443096318</v>
      </c>
      <c r="H55" s="107">
        <v>2443096318</v>
      </c>
      <c r="I55" s="107" t="s">
        <v>317</v>
      </c>
      <c r="J55" s="107" t="s">
        <v>769</v>
      </c>
      <c r="K55" s="107">
        <v>43300</v>
      </c>
      <c r="L55" s="107" t="str">
        <f>"39.371113"</f>
        <v>39.371113</v>
      </c>
      <c r="M55" s="107" t="str">
        <f>"22.141135"</f>
        <v>22.141135</v>
      </c>
      <c r="N55" s="107" t="s">
        <v>659</v>
      </c>
      <c r="O55" s="107" t="s">
        <v>990</v>
      </c>
      <c r="P55" s="107" t="s">
        <v>661</v>
      </c>
      <c r="Q55" s="114" t="s">
        <v>60</v>
      </c>
    </row>
    <row r="56" spans="1:17" ht="12.75">
      <c r="A56" s="113">
        <v>7</v>
      </c>
      <c r="B56" s="107" t="s">
        <v>60</v>
      </c>
      <c r="C56" s="107" t="s">
        <v>278</v>
      </c>
      <c r="D56" s="107" t="s">
        <v>656</v>
      </c>
      <c r="E56" s="107" t="str">
        <f>"9220242"</f>
        <v>9220242</v>
      </c>
      <c r="F56" s="107" t="s">
        <v>991</v>
      </c>
      <c r="G56" s="107">
        <v>2443031234</v>
      </c>
      <c r="H56" s="107">
        <v>2443031234</v>
      </c>
      <c r="I56" s="107" t="s">
        <v>322</v>
      </c>
      <c r="J56" s="107" t="s">
        <v>782</v>
      </c>
      <c r="K56" s="107">
        <v>43063</v>
      </c>
      <c r="L56" s="107" t="str">
        <f>"39.184282"</f>
        <v>39.184282</v>
      </c>
      <c r="M56" s="107" t="str">
        <f>"22.129590"</f>
        <v>22.129590</v>
      </c>
      <c r="N56" s="107" t="s">
        <v>659</v>
      </c>
      <c r="O56" s="107" t="s">
        <v>718</v>
      </c>
      <c r="P56" s="107" t="s">
        <v>719</v>
      </c>
      <c r="Q56" s="114" t="s">
        <v>60</v>
      </c>
    </row>
    <row r="57" spans="1:17" ht="12.75">
      <c r="A57" s="113">
        <v>6</v>
      </c>
      <c r="B57" s="107" t="s">
        <v>120</v>
      </c>
      <c r="C57" s="107" t="s">
        <v>278</v>
      </c>
      <c r="D57" s="107" t="s">
        <v>656</v>
      </c>
      <c r="E57" s="107" t="str">
        <f>"9220248"</f>
        <v>9220248</v>
      </c>
      <c r="F57" s="107" t="s">
        <v>758</v>
      </c>
      <c r="G57" s="107">
        <v>2443041235</v>
      </c>
      <c r="H57" s="107">
        <v>2443041149</v>
      </c>
      <c r="I57" s="107" t="s">
        <v>333</v>
      </c>
      <c r="J57" s="107" t="s">
        <v>759</v>
      </c>
      <c r="K57" s="107">
        <v>43300</v>
      </c>
      <c r="L57" s="107" t="str">
        <f>"39.393831"</f>
        <v>39.393831</v>
      </c>
      <c r="M57" s="107" t="str">
        <f>"22.074847"</f>
        <v>22.074847</v>
      </c>
      <c r="N57" s="107" t="s">
        <v>659</v>
      </c>
      <c r="O57" s="107" t="s">
        <v>712</v>
      </c>
      <c r="P57" s="107" t="s">
        <v>661</v>
      </c>
      <c r="Q57" s="114" t="s">
        <v>120</v>
      </c>
    </row>
    <row r="58" spans="1:17" ht="13.5" thickBot="1">
      <c r="A58" s="115">
        <v>7</v>
      </c>
      <c r="B58" s="116" t="s">
        <v>1065</v>
      </c>
      <c r="C58" s="116" t="s">
        <v>278</v>
      </c>
      <c r="D58" s="116" t="s">
        <v>656</v>
      </c>
      <c r="E58" s="116" t="str">
        <f>"9220259"</f>
        <v>9220259</v>
      </c>
      <c r="F58" s="116" t="s">
        <v>292</v>
      </c>
      <c r="G58" s="116">
        <v>2443071236</v>
      </c>
      <c r="H58" s="116">
        <v>2443071236</v>
      </c>
      <c r="I58" s="116" t="s">
        <v>295</v>
      </c>
      <c r="J58" s="116" t="s">
        <v>779</v>
      </c>
      <c r="K58" s="116">
        <v>43068</v>
      </c>
      <c r="L58" s="116" t="str">
        <f>"39.062343"</f>
        <v>39.062343</v>
      </c>
      <c r="M58" s="116" t="str">
        <f>"21.978838"</f>
        <v>21.978838</v>
      </c>
      <c r="N58" s="116" t="s">
        <v>658</v>
      </c>
      <c r="O58" s="116" t="s">
        <v>1066</v>
      </c>
      <c r="P58" s="116" t="s">
        <v>661</v>
      </c>
      <c r="Q58" s="118" t="s">
        <v>120</v>
      </c>
    </row>
    <row r="59" spans="1:17" s="54" customFormat="1" ht="13.5" thickBot="1">
      <c r="A59" s="148" t="s">
        <v>335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1"/>
    </row>
    <row r="60" spans="1:17" ht="12.75">
      <c r="A60" s="123">
        <v>4</v>
      </c>
      <c r="B60" s="124" t="s">
        <v>1052</v>
      </c>
      <c r="C60" s="124" t="s">
        <v>9</v>
      </c>
      <c r="D60" s="124" t="s">
        <v>792</v>
      </c>
      <c r="E60" s="124" t="str">
        <f>"9520756"</f>
        <v>9520756</v>
      </c>
      <c r="F60" s="124" t="s">
        <v>1096</v>
      </c>
      <c r="G60" s="124">
        <v>2445031059</v>
      </c>
      <c r="H60" s="124"/>
      <c r="I60" s="124" t="s">
        <v>638</v>
      </c>
      <c r="J60" s="124" t="s">
        <v>663</v>
      </c>
      <c r="K60" s="124">
        <v>43066</v>
      </c>
      <c r="L60" s="124" t="str">
        <f>"39.193264"</f>
        <v>39.193264</v>
      </c>
      <c r="M60" s="124" t="str">
        <f>"21.415420"</f>
        <v>21.415420</v>
      </c>
      <c r="N60" s="124" t="s">
        <v>658</v>
      </c>
      <c r="O60" s="124" t="s">
        <v>1097</v>
      </c>
      <c r="P60" s="124" t="s">
        <v>795</v>
      </c>
      <c r="Q60" s="126"/>
    </row>
    <row r="61" spans="1:17" ht="13.5" thickBot="1">
      <c r="A61" s="119">
        <v>4</v>
      </c>
      <c r="B61" s="120" t="s">
        <v>1052</v>
      </c>
      <c r="C61" s="120" t="s">
        <v>9</v>
      </c>
      <c r="D61" s="120" t="s">
        <v>792</v>
      </c>
      <c r="E61" s="120" t="str">
        <f>"9220295"</f>
        <v>9220295</v>
      </c>
      <c r="F61" s="120" t="s">
        <v>992</v>
      </c>
      <c r="G61" s="120">
        <v>2445031742</v>
      </c>
      <c r="H61" s="120"/>
      <c r="I61" s="120" t="s">
        <v>337</v>
      </c>
      <c r="J61" s="120" t="s">
        <v>657</v>
      </c>
      <c r="K61" s="120">
        <v>43065</v>
      </c>
      <c r="L61" s="120" t="str">
        <f>"39.348583"</f>
        <v>39.348583</v>
      </c>
      <c r="M61" s="120" t="str">
        <f>"21.459512"</f>
        <v>21.459512</v>
      </c>
      <c r="N61" s="120" t="s">
        <v>658</v>
      </c>
      <c r="O61" s="120" t="s">
        <v>921</v>
      </c>
      <c r="P61" s="120" t="s">
        <v>795</v>
      </c>
      <c r="Q61" s="122" t="s">
        <v>60</v>
      </c>
    </row>
    <row r="62" spans="1:17" ht="12.75">
      <c r="A62" s="109">
        <v>1</v>
      </c>
      <c r="B62" s="110" t="s">
        <v>32</v>
      </c>
      <c r="C62" s="110" t="s">
        <v>31</v>
      </c>
      <c r="D62" s="110" t="s">
        <v>792</v>
      </c>
      <c r="E62" s="110" t="str">
        <f>"9220329"</f>
        <v>9220329</v>
      </c>
      <c r="F62" s="110" t="s">
        <v>996</v>
      </c>
      <c r="G62" s="110">
        <v>2441020746</v>
      </c>
      <c r="H62" s="110">
        <v>2441041787</v>
      </c>
      <c r="I62" s="110" t="s">
        <v>340</v>
      </c>
      <c r="J62" s="110" t="s">
        <v>713</v>
      </c>
      <c r="K62" s="110">
        <v>43100</v>
      </c>
      <c r="L62" s="110" t="str">
        <f>"39.357531"</f>
        <v>39.357531</v>
      </c>
      <c r="M62" s="110" t="str">
        <f>"21.926493"</f>
        <v>21.926493</v>
      </c>
      <c r="N62" s="110" t="s">
        <v>659</v>
      </c>
      <c r="O62" s="110" t="s">
        <v>796</v>
      </c>
      <c r="P62" s="110" t="s">
        <v>795</v>
      </c>
      <c r="Q62" s="112" t="s">
        <v>32</v>
      </c>
    </row>
    <row r="63" spans="1:17" ht="12.75">
      <c r="A63" s="113">
        <v>1</v>
      </c>
      <c r="B63" s="107" t="s">
        <v>32</v>
      </c>
      <c r="C63" s="107" t="s">
        <v>31</v>
      </c>
      <c r="D63" s="107" t="s">
        <v>792</v>
      </c>
      <c r="E63" s="107" t="str">
        <f>"9220330"</f>
        <v>9220330</v>
      </c>
      <c r="F63" s="107" t="s">
        <v>1015</v>
      </c>
      <c r="G63" s="107">
        <v>2441028078</v>
      </c>
      <c r="H63" s="107">
        <v>2441028078</v>
      </c>
      <c r="I63" s="107" t="s">
        <v>343</v>
      </c>
      <c r="J63" s="107" t="s">
        <v>832</v>
      </c>
      <c r="K63" s="107">
        <v>43100</v>
      </c>
      <c r="L63" s="107" t="str">
        <f>"39.358797"</f>
        <v>39.358797</v>
      </c>
      <c r="M63" s="107" t="str">
        <f>"21.941517"</f>
        <v>21.941517</v>
      </c>
      <c r="N63" s="107" t="s">
        <v>659</v>
      </c>
      <c r="O63" s="107" t="s">
        <v>833</v>
      </c>
      <c r="P63" s="107" t="s">
        <v>795</v>
      </c>
      <c r="Q63" s="114" t="s">
        <v>32</v>
      </c>
    </row>
    <row r="64" spans="1:17" ht="12.75">
      <c r="A64" s="113">
        <v>1</v>
      </c>
      <c r="B64" s="107" t="s">
        <v>32</v>
      </c>
      <c r="C64" s="107" t="s">
        <v>31</v>
      </c>
      <c r="D64" s="107" t="s">
        <v>792</v>
      </c>
      <c r="E64" s="107" t="str">
        <f>"9220334"</f>
        <v>9220334</v>
      </c>
      <c r="F64" s="107" t="s">
        <v>1009</v>
      </c>
      <c r="G64" s="107">
        <v>2441076277</v>
      </c>
      <c r="H64" s="107"/>
      <c r="I64" s="107" t="s">
        <v>348</v>
      </c>
      <c r="J64" s="107" t="s">
        <v>822</v>
      </c>
      <c r="K64" s="107">
        <v>43100</v>
      </c>
      <c r="L64" s="107" t="str">
        <f>"39.363154"</f>
        <v>39.363154</v>
      </c>
      <c r="M64" s="107" t="str">
        <f>"21.915908"</f>
        <v>21.915908</v>
      </c>
      <c r="N64" s="107" t="s">
        <v>659</v>
      </c>
      <c r="O64" s="107" t="s">
        <v>823</v>
      </c>
      <c r="P64" s="107" t="s">
        <v>795</v>
      </c>
      <c r="Q64" s="114" t="s">
        <v>32</v>
      </c>
    </row>
    <row r="65" spans="1:17" ht="12.75">
      <c r="A65" s="113">
        <v>1</v>
      </c>
      <c r="B65" s="107" t="s">
        <v>32</v>
      </c>
      <c r="C65" s="107" t="s">
        <v>31</v>
      </c>
      <c r="D65" s="107" t="s">
        <v>792</v>
      </c>
      <c r="E65" s="107" t="str">
        <f>"9220336"</f>
        <v>9220336</v>
      </c>
      <c r="F65" s="107" t="s">
        <v>1006</v>
      </c>
      <c r="G65" s="107">
        <v>2441026719</v>
      </c>
      <c r="H65" s="107">
        <v>2441026719</v>
      </c>
      <c r="I65" s="107" t="s">
        <v>352</v>
      </c>
      <c r="J65" s="107" t="s">
        <v>813</v>
      </c>
      <c r="K65" s="107">
        <v>43100</v>
      </c>
      <c r="L65" s="107" t="str">
        <f>"39.365974"</f>
        <v>39.365974</v>
      </c>
      <c r="M65" s="107" t="str">
        <f>"21.926365"</f>
        <v>21.926365</v>
      </c>
      <c r="N65" s="107" t="s">
        <v>659</v>
      </c>
      <c r="O65" s="107" t="s">
        <v>814</v>
      </c>
      <c r="P65" s="107" t="s">
        <v>795</v>
      </c>
      <c r="Q65" s="114" t="s">
        <v>32</v>
      </c>
    </row>
    <row r="66" spans="1:17" ht="12.75">
      <c r="A66" s="113">
        <v>1</v>
      </c>
      <c r="B66" s="107" t="s">
        <v>32</v>
      </c>
      <c r="C66" s="107" t="s">
        <v>31</v>
      </c>
      <c r="D66" s="107" t="s">
        <v>792</v>
      </c>
      <c r="E66" s="107" t="str">
        <f>"9220272"</f>
        <v>9220272</v>
      </c>
      <c r="F66" s="107" t="s">
        <v>841</v>
      </c>
      <c r="G66" s="107">
        <v>2441041660</v>
      </c>
      <c r="H66" s="107"/>
      <c r="I66" s="107" t="s">
        <v>367</v>
      </c>
      <c r="J66" s="107" t="s">
        <v>673</v>
      </c>
      <c r="K66" s="107">
        <v>43100</v>
      </c>
      <c r="L66" s="107" t="str">
        <f>"39.363198"</f>
        <v>39.363198</v>
      </c>
      <c r="M66" s="107" t="str">
        <f>"21.915024"</f>
        <v>21.915024</v>
      </c>
      <c r="N66" s="107" t="s">
        <v>659</v>
      </c>
      <c r="O66" s="107" t="s">
        <v>842</v>
      </c>
      <c r="P66" s="107" t="s">
        <v>795</v>
      </c>
      <c r="Q66" s="114" t="s">
        <v>32</v>
      </c>
    </row>
    <row r="67" spans="1:17" ht="12.75">
      <c r="A67" s="113">
        <v>1</v>
      </c>
      <c r="B67" s="107" t="s">
        <v>32</v>
      </c>
      <c r="C67" s="107" t="s">
        <v>31</v>
      </c>
      <c r="D67" s="107" t="s">
        <v>792</v>
      </c>
      <c r="E67" s="107" t="str">
        <f>"9220368"</f>
        <v>9220368</v>
      </c>
      <c r="F67" s="107" t="s">
        <v>1012</v>
      </c>
      <c r="G67" s="107">
        <v>2441023030</v>
      </c>
      <c r="H67" s="107"/>
      <c r="I67" s="107" t="s">
        <v>381</v>
      </c>
      <c r="J67" s="107" t="s">
        <v>1014</v>
      </c>
      <c r="K67" s="107">
        <v>43100</v>
      </c>
      <c r="L67" s="107" t="str">
        <f>"39.369879"</f>
        <v>39.369879</v>
      </c>
      <c r="M67" s="107" t="str">
        <f>"21.913697"</f>
        <v>21.913697</v>
      </c>
      <c r="N67" s="107" t="s">
        <v>659</v>
      </c>
      <c r="O67" s="107" t="s">
        <v>831</v>
      </c>
      <c r="P67" s="107" t="s">
        <v>795</v>
      </c>
      <c r="Q67" s="114" t="s">
        <v>32</v>
      </c>
    </row>
    <row r="68" spans="1:17" ht="12.75">
      <c r="A68" s="113">
        <v>1</v>
      </c>
      <c r="B68" s="107" t="s">
        <v>32</v>
      </c>
      <c r="C68" s="107" t="s">
        <v>31</v>
      </c>
      <c r="D68" s="107" t="s">
        <v>792</v>
      </c>
      <c r="E68" s="107" t="str">
        <f>"9220380"</f>
        <v>9220380</v>
      </c>
      <c r="F68" s="107" t="s">
        <v>999</v>
      </c>
      <c r="G68" s="107">
        <v>2441020892</v>
      </c>
      <c r="H68" s="107">
        <v>2441020892</v>
      </c>
      <c r="I68" s="107" t="s">
        <v>388</v>
      </c>
      <c r="J68" s="107" t="s">
        <v>800</v>
      </c>
      <c r="K68" s="107">
        <v>43100</v>
      </c>
      <c r="L68" s="107" t="str">
        <f>"39.354475"</f>
        <v>39.354475</v>
      </c>
      <c r="M68" s="107" t="str">
        <f>"21.918257"</f>
        <v>21.918257</v>
      </c>
      <c r="N68" s="107" t="s">
        <v>659</v>
      </c>
      <c r="O68" s="107" t="s">
        <v>801</v>
      </c>
      <c r="P68" s="107" t="s">
        <v>795</v>
      </c>
      <c r="Q68" s="114" t="s">
        <v>32</v>
      </c>
    </row>
    <row r="69" spans="1:17" ht="12.75">
      <c r="A69" s="113">
        <v>1</v>
      </c>
      <c r="B69" s="107" t="s">
        <v>32</v>
      </c>
      <c r="C69" s="107" t="s">
        <v>31</v>
      </c>
      <c r="D69" s="107" t="s">
        <v>792</v>
      </c>
      <c r="E69" s="107" t="str">
        <f>"9220381"</f>
        <v>9220381</v>
      </c>
      <c r="F69" s="107" t="s">
        <v>390</v>
      </c>
      <c r="G69" s="107">
        <v>2441042035</v>
      </c>
      <c r="H69" s="107">
        <v>2441042035</v>
      </c>
      <c r="I69" s="107" t="s">
        <v>392</v>
      </c>
      <c r="J69" s="107" t="s">
        <v>826</v>
      </c>
      <c r="K69" s="107">
        <v>43100</v>
      </c>
      <c r="L69" s="107" t="str">
        <f>"39.366115"</f>
        <v>39.366115</v>
      </c>
      <c r="M69" s="107" t="str">
        <f>"21.932968"</f>
        <v>21.932968</v>
      </c>
      <c r="N69" s="107" t="s">
        <v>659</v>
      </c>
      <c r="O69" s="107" t="s">
        <v>827</v>
      </c>
      <c r="P69" s="107" t="s">
        <v>795</v>
      </c>
      <c r="Q69" s="114" t="s">
        <v>32</v>
      </c>
    </row>
    <row r="70" spans="1:17" ht="12.75">
      <c r="A70" s="113">
        <v>1</v>
      </c>
      <c r="B70" s="107" t="s">
        <v>32</v>
      </c>
      <c r="C70" s="107" t="s">
        <v>31</v>
      </c>
      <c r="D70" s="107" t="s">
        <v>792</v>
      </c>
      <c r="E70" s="107" t="str">
        <f>"9220065"</f>
        <v>9220065</v>
      </c>
      <c r="F70" s="107" t="s">
        <v>394</v>
      </c>
      <c r="G70" s="107">
        <v>2441040975</v>
      </c>
      <c r="H70" s="107">
        <v>2441040975</v>
      </c>
      <c r="I70" s="107" t="s">
        <v>395</v>
      </c>
      <c r="J70" s="107" t="s">
        <v>811</v>
      </c>
      <c r="K70" s="107">
        <v>43100</v>
      </c>
      <c r="L70" s="107" t="str">
        <f>"39.370410"</f>
        <v>39.370410</v>
      </c>
      <c r="M70" s="107" t="str">
        <f>"21.923235"</f>
        <v>21.923235</v>
      </c>
      <c r="N70" s="107" t="s">
        <v>659</v>
      </c>
      <c r="O70" s="107" t="s">
        <v>812</v>
      </c>
      <c r="P70" s="107" t="s">
        <v>795</v>
      </c>
      <c r="Q70" s="114" t="s">
        <v>32</v>
      </c>
    </row>
    <row r="71" spans="1:17" ht="12.75">
      <c r="A71" s="113">
        <v>2</v>
      </c>
      <c r="B71" s="107" t="s">
        <v>109</v>
      </c>
      <c r="C71" s="107" t="s">
        <v>31</v>
      </c>
      <c r="D71" s="107" t="s">
        <v>792</v>
      </c>
      <c r="E71" s="107" t="str">
        <f>"9220383"</f>
        <v>9220383</v>
      </c>
      <c r="F71" s="107" t="s">
        <v>1002</v>
      </c>
      <c r="G71" s="107">
        <v>2441055845</v>
      </c>
      <c r="H71" s="107">
        <v>2441055845</v>
      </c>
      <c r="I71" s="107" t="s">
        <v>398</v>
      </c>
      <c r="J71" s="107" t="s">
        <v>666</v>
      </c>
      <c r="K71" s="107">
        <v>43100</v>
      </c>
      <c r="L71" s="107" t="str">
        <f>"39.339002"</f>
        <v>39.339002</v>
      </c>
      <c r="M71" s="107" t="str">
        <f>"21.840209"</f>
        <v>21.840209</v>
      </c>
      <c r="N71" s="107" t="s">
        <v>659</v>
      </c>
      <c r="O71" s="107" t="s">
        <v>1098</v>
      </c>
      <c r="P71" s="107" t="s">
        <v>795</v>
      </c>
      <c r="Q71" s="114" t="s">
        <v>109</v>
      </c>
    </row>
    <row r="72" spans="1:17" ht="12.75">
      <c r="A72" s="113">
        <v>1</v>
      </c>
      <c r="B72" s="107" t="s">
        <v>32</v>
      </c>
      <c r="C72" s="107" t="s">
        <v>31</v>
      </c>
      <c r="D72" s="107" t="s">
        <v>792</v>
      </c>
      <c r="E72" s="107" t="str">
        <f>"9220398"</f>
        <v>9220398</v>
      </c>
      <c r="F72" s="107" t="s">
        <v>998</v>
      </c>
      <c r="G72" s="107">
        <v>2441079740</v>
      </c>
      <c r="H72" s="107">
        <v>2441079740</v>
      </c>
      <c r="I72" s="107" t="s">
        <v>400</v>
      </c>
      <c r="J72" s="107" t="s">
        <v>797</v>
      </c>
      <c r="K72" s="107">
        <v>43100</v>
      </c>
      <c r="L72" s="107" t="str">
        <f>"39.354247"</f>
        <v>39.354247</v>
      </c>
      <c r="M72" s="107" t="str">
        <f>"21.929887"</f>
        <v>21.929887</v>
      </c>
      <c r="N72" s="107" t="s">
        <v>659</v>
      </c>
      <c r="O72" s="107" t="s">
        <v>798</v>
      </c>
      <c r="P72" s="107" t="s">
        <v>795</v>
      </c>
      <c r="Q72" s="114" t="s">
        <v>32</v>
      </c>
    </row>
    <row r="73" spans="1:17" ht="12.75">
      <c r="A73" s="113">
        <v>1</v>
      </c>
      <c r="B73" s="107" t="s">
        <v>32</v>
      </c>
      <c r="C73" s="107" t="s">
        <v>31</v>
      </c>
      <c r="D73" s="107" t="s">
        <v>792</v>
      </c>
      <c r="E73" s="107" t="str">
        <f>"9520697"</f>
        <v>9520697</v>
      </c>
      <c r="F73" s="107" t="s">
        <v>1000</v>
      </c>
      <c r="G73" s="107">
        <v>2441075134</v>
      </c>
      <c r="H73" s="107"/>
      <c r="I73" s="107" t="s">
        <v>402</v>
      </c>
      <c r="J73" s="107" t="s">
        <v>803</v>
      </c>
      <c r="K73" s="107">
        <v>43100</v>
      </c>
      <c r="L73" s="107" t="str">
        <f>"39.375155"</f>
        <v>39.375155</v>
      </c>
      <c r="M73" s="107" t="str">
        <f>"21.930467"</f>
        <v>21.930467</v>
      </c>
      <c r="N73" s="107" t="s">
        <v>659</v>
      </c>
      <c r="O73" s="107" t="s">
        <v>804</v>
      </c>
      <c r="P73" s="107" t="s">
        <v>795</v>
      </c>
      <c r="Q73" s="114" t="s">
        <v>32</v>
      </c>
    </row>
    <row r="74" spans="1:17" ht="12.75">
      <c r="A74" s="113">
        <v>1</v>
      </c>
      <c r="B74" s="107" t="s">
        <v>32</v>
      </c>
      <c r="C74" s="107" t="s">
        <v>31</v>
      </c>
      <c r="D74" s="107" t="s">
        <v>792</v>
      </c>
      <c r="E74" s="107" t="str">
        <f>"9521134"</f>
        <v>9521134</v>
      </c>
      <c r="F74" s="107" t="s">
        <v>403</v>
      </c>
      <c r="G74" s="107">
        <v>2441026719</v>
      </c>
      <c r="H74" s="107">
        <v>2441026719</v>
      </c>
      <c r="I74" s="107" t="s">
        <v>404</v>
      </c>
      <c r="J74" s="107" t="s">
        <v>815</v>
      </c>
      <c r="K74" s="107">
        <v>43100</v>
      </c>
      <c r="L74" s="107" t="str">
        <f>"39.365798"</f>
        <v>39.365798</v>
      </c>
      <c r="M74" s="107" t="str">
        <f>"21.926518"</f>
        <v>21.926518</v>
      </c>
      <c r="N74" s="107" t="s">
        <v>659</v>
      </c>
      <c r="O74" s="107" t="s">
        <v>845</v>
      </c>
      <c r="P74" s="107" t="s">
        <v>795</v>
      </c>
      <c r="Q74" s="114" t="s">
        <v>32</v>
      </c>
    </row>
    <row r="75" spans="1:17" ht="12.75">
      <c r="A75" s="113">
        <v>1</v>
      </c>
      <c r="B75" s="107" t="s">
        <v>32</v>
      </c>
      <c r="C75" s="107" t="s">
        <v>31</v>
      </c>
      <c r="D75" s="107" t="s">
        <v>792</v>
      </c>
      <c r="E75" s="107" t="str">
        <f>"9521136"</f>
        <v>9521136</v>
      </c>
      <c r="F75" s="107" t="s">
        <v>405</v>
      </c>
      <c r="G75" s="107">
        <v>2441028369</v>
      </c>
      <c r="H75" s="107">
        <v>2441028969</v>
      </c>
      <c r="I75" s="107" t="s">
        <v>408</v>
      </c>
      <c r="J75" s="107" t="s">
        <v>843</v>
      </c>
      <c r="K75" s="107">
        <v>43131</v>
      </c>
      <c r="L75" s="107" t="str">
        <f>"39.371890"</f>
        <v>39.371890</v>
      </c>
      <c r="M75" s="107" t="str">
        <f>"21.930235"</f>
        <v>21.930235</v>
      </c>
      <c r="N75" s="107" t="s">
        <v>659</v>
      </c>
      <c r="O75" s="107" t="s">
        <v>844</v>
      </c>
      <c r="P75" s="107" t="s">
        <v>795</v>
      </c>
      <c r="Q75" s="114" t="s">
        <v>32</v>
      </c>
    </row>
    <row r="76" spans="1:17" ht="12.75">
      <c r="A76" s="113">
        <v>1</v>
      </c>
      <c r="B76" s="107" t="s">
        <v>32</v>
      </c>
      <c r="C76" s="107" t="s">
        <v>31</v>
      </c>
      <c r="D76" s="107" t="s">
        <v>792</v>
      </c>
      <c r="E76" s="107" t="str">
        <f>"9220352"</f>
        <v>9220352</v>
      </c>
      <c r="F76" s="107" t="s">
        <v>414</v>
      </c>
      <c r="G76" s="107">
        <v>2441072020</v>
      </c>
      <c r="H76" s="107">
        <v>2441072020</v>
      </c>
      <c r="I76" s="107" t="s">
        <v>415</v>
      </c>
      <c r="J76" s="107" t="s">
        <v>1067</v>
      </c>
      <c r="K76" s="107">
        <v>43100</v>
      </c>
      <c r="L76" s="107" t="str">
        <f>"39.373744"</f>
        <v>39.373744</v>
      </c>
      <c r="M76" s="107" t="str">
        <f>"21.916304"</f>
        <v>21.916304</v>
      </c>
      <c r="N76" s="107" t="s">
        <v>659</v>
      </c>
      <c r="O76" s="107" t="s">
        <v>835</v>
      </c>
      <c r="P76" s="107" t="s">
        <v>795</v>
      </c>
      <c r="Q76" s="114" t="s">
        <v>32</v>
      </c>
    </row>
    <row r="77" spans="1:17" ht="12.75">
      <c r="A77" s="113">
        <v>1</v>
      </c>
      <c r="B77" s="107" t="s">
        <v>32</v>
      </c>
      <c r="C77" s="107" t="s">
        <v>31</v>
      </c>
      <c r="D77" s="107" t="s">
        <v>792</v>
      </c>
      <c r="E77" s="107" t="str">
        <f>"9220271"</f>
        <v>9220271</v>
      </c>
      <c r="F77" s="107" t="s">
        <v>1005</v>
      </c>
      <c r="G77" s="107">
        <v>2441029982</v>
      </c>
      <c r="H77" s="107"/>
      <c r="I77" s="107" t="s">
        <v>422</v>
      </c>
      <c r="J77" s="107" t="s">
        <v>717</v>
      </c>
      <c r="K77" s="107">
        <v>43100</v>
      </c>
      <c r="L77" s="107" t="str">
        <f>"39.359191"</f>
        <v>39.359191</v>
      </c>
      <c r="M77" s="107" t="str">
        <f>"21.921803"</f>
        <v>21.921803</v>
      </c>
      <c r="N77" s="107" t="s">
        <v>659</v>
      </c>
      <c r="O77" s="107" t="s">
        <v>810</v>
      </c>
      <c r="P77" s="107" t="s">
        <v>795</v>
      </c>
      <c r="Q77" s="114" t="s">
        <v>32</v>
      </c>
    </row>
    <row r="78" spans="1:17" ht="12.75">
      <c r="A78" s="113">
        <v>1</v>
      </c>
      <c r="B78" s="107" t="s">
        <v>32</v>
      </c>
      <c r="C78" s="107" t="s">
        <v>31</v>
      </c>
      <c r="D78" s="107" t="s">
        <v>792</v>
      </c>
      <c r="E78" s="107" t="str">
        <f>"9220274"</f>
        <v>9220274</v>
      </c>
      <c r="F78" s="107" t="s">
        <v>994</v>
      </c>
      <c r="G78" s="107">
        <v>2441021453</v>
      </c>
      <c r="H78" s="107"/>
      <c r="I78" s="107" t="s">
        <v>426</v>
      </c>
      <c r="J78" s="107" t="s">
        <v>793</v>
      </c>
      <c r="K78" s="107">
        <v>43100</v>
      </c>
      <c r="L78" s="107" t="str">
        <f>"39.356001"</f>
        <v>39.356001</v>
      </c>
      <c r="M78" s="107" t="str">
        <f>"21.911432"</f>
        <v>21.911432</v>
      </c>
      <c r="N78" s="107" t="s">
        <v>659</v>
      </c>
      <c r="O78" s="107" t="s">
        <v>794</v>
      </c>
      <c r="P78" s="107" t="s">
        <v>795</v>
      </c>
      <c r="Q78" s="114" t="s">
        <v>32</v>
      </c>
    </row>
    <row r="79" spans="1:17" ht="12.75">
      <c r="A79" s="113">
        <v>1</v>
      </c>
      <c r="B79" s="107" t="s">
        <v>32</v>
      </c>
      <c r="C79" s="107" t="s">
        <v>31</v>
      </c>
      <c r="D79" s="107" t="s">
        <v>792</v>
      </c>
      <c r="E79" s="107" t="str">
        <f>"9220203"</f>
        <v>9220203</v>
      </c>
      <c r="F79" s="107" t="s">
        <v>828</v>
      </c>
      <c r="G79" s="107">
        <v>2441029854</v>
      </c>
      <c r="H79" s="107">
        <v>2441029843</v>
      </c>
      <c r="I79" s="107" t="s">
        <v>429</v>
      </c>
      <c r="J79" s="107" t="s">
        <v>700</v>
      </c>
      <c r="K79" s="107">
        <v>43132</v>
      </c>
      <c r="L79" s="107" t="str">
        <f>"39.368064"</f>
        <v>39.368064</v>
      </c>
      <c r="M79" s="107" t="str">
        <f>"21.906069"</f>
        <v>21.906069</v>
      </c>
      <c r="N79" s="107" t="s">
        <v>659</v>
      </c>
      <c r="O79" s="107" t="s">
        <v>1011</v>
      </c>
      <c r="P79" s="107" t="s">
        <v>795</v>
      </c>
      <c r="Q79" s="114" t="s">
        <v>32</v>
      </c>
    </row>
    <row r="80" spans="1:17" ht="12.75">
      <c r="A80" s="113">
        <v>1</v>
      </c>
      <c r="B80" s="107" t="s">
        <v>32</v>
      </c>
      <c r="C80" s="107" t="s">
        <v>31</v>
      </c>
      <c r="D80" s="107" t="s">
        <v>792</v>
      </c>
      <c r="E80" s="107" t="str">
        <f>"9220207"</f>
        <v>9220207</v>
      </c>
      <c r="F80" s="107" t="s">
        <v>1010</v>
      </c>
      <c r="G80" s="107">
        <v>2441041878</v>
      </c>
      <c r="H80" s="107">
        <v>2441041878</v>
      </c>
      <c r="I80" s="107" t="s">
        <v>433</v>
      </c>
      <c r="J80" s="107" t="s">
        <v>824</v>
      </c>
      <c r="K80" s="107">
        <v>43100</v>
      </c>
      <c r="L80" s="107" t="str">
        <f>"39.371717"</f>
        <v>39.371717</v>
      </c>
      <c r="M80" s="107" t="str">
        <f>"21.929986"</f>
        <v>21.929986</v>
      </c>
      <c r="N80" s="107" t="s">
        <v>659</v>
      </c>
      <c r="O80" s="107" t="s">
        <v>825</v>
      </c>
      <c r="P80" s="107" t="s">
        <v>795</v>
      </c>
      <c r="Q80" s="114" t="s">
        <v>32</v>
      </c>
    </row>
    <row r="81" spans="1:17" ht="12.75">
      <c r="A81" s="113">
        <v>1</v>
      </c>
      <c r="B81" s="107" t="s">
        <v>32</v>
      </c>
      <c r="C81" s="107" t="s">
        <v>31</v>
      </c>
      <c r="D81" s="107" t="s">
        <v>792</v>
      </c>
      <c r="E81" s="107" t="str">
        <f>"9220288"</f>
        <v>9220288</v>
      </c>
      <c r="F81" s="107" t="s">
        <v>1004</v>
      </c>
      <c r="G81" s="107">
        <v>2441041139</v>
      </c>
      <c r="H81" s="107">
        <v>2441041139</v>
      </c>
      <c r="I81" s="107" t="s">
        <v>437</v>
      </c>
      <c r="J81" s="107" t="s">
        <v>806</v>
      </c>
      <c r="K81" s="107">
        <v>43100</v>
      </c>
      <c r="L81" s="107" t="str">
        <f>"39.359428"</f>
        <v>39.359428</v>
      </c>
      <c r="M81" s="107" t="str">
        <f>"21.935208"</f>
        <v>21.935208</v>
      </c>
      <c r="N81" s="107" t="s">
        <v>659</v>
      </c>
      <c r="O81" s="107" t="s">
        <v>808</v>
      </c>
      <c r="P81" s="107" t="s">
        <v>795</v>
      </c>
      <c r="Q81" s="114" t="s">
        <v>32</v>
      </c>
    </row>
    <row r="82" spans="1:17" ht="12.75">
      <c r="A82" s="113">
        <v>1</v>
      </c>
      <c r="B82" s="107" t="s">
        <v>32</v>
      </c>
      <c r="C82" s="107" t="s">
        <v>31</v>
      </c>
      <c r="D82" s="107" t="s">
        <v>792</v>
      </c>
      <c r="E82" s="107" t="str">
        <f>"9220378"</f>
        <v>9220378</v>
      </c>
      <c r="F82" s="107" t="s">
        <v>438</v>
      </c>
      <c r="G82" s="107">
        <v>2441041772</v>
      </c>
      <c r="H82" s="107"/>
      <c r="I82" s="107" t="s">
        <v>439</v>
      </c>
      <c r="J82" s="107" t="s">
        <v>668</v>
      </c>
      <c r="K82" s="107">
        <v>43100</v>
      </c>
      <c r="L82" s="107" t="str">
        <f>"39.359537"</f>
        <v>39.359537</v>
      </c>
      <c r="M82" s="107" t="str">
        <f>"21.912605"</f>
        <v>21.912605</v>
      </c>
      <c r="N82" s="107" t="s">
        <v>659</v>
      </c>
      <c r="O82" s="107" t="s">
        <v>802</v>
      </c>
      <c r="P82" s="107" t="s">
        <v>795</v>
      </c>
      <c r="Q82" s="114" t="s">
        <v>32</v>
      </c>
    </row>
    <row r="83" spans="1:17" ht="12.75">
      <c r="A83" s="113">
        <v>2</v>
      </c>
      <c r="B83" s="107" t="s">
        <v>109</v>
      </c>
      <c r="C83" s="107" t="s">
        <v>31</v>
      </c>
      <c r="D83" s="107" t="s">
        <v>792</v>
      </c>
      <c r="E83" s="107" t="str">
        <f>"9220214"</f>
        <v>9220214</v>
      </c>
      <c r="F83" s="107" t="s">
        <v>1019</v>
      </c>
      <c r="G83" s="107">
        <v>2441062176</v>
      </c>
      <c r="H83" s="107"/>
      <c r="I83" s="107" t="s">
        <v>464</v>
      </c>
      <c r="J83" s="107" t="s">
        <v>859</v>
      </c>
      <c r="K83" s="107">
        <v>43100</v>
      </c>
      <c r="L83" s="107" t="str">
        <f>"39.369631"</f>
        <v>39.369631</v>
      </c>
      <c r="M83" s="107" t="str">
        <f>"22.005787"</f>
        <v>22.005787</v>
      </c>
      <c r="N83" s="107" t="s">
        <v>659</v>
      </c>
      <c r="O83" s="107" t="s">
        <v>860</v>
      </c>
      <c r="P83" s="107" t="s">
        <v>795</v>
      </c>
      <c r="Q83" s="114" t="s">
        <v>32</v>
      </c>
    </row>
    <row r="84" spans="1:17" ht="12.75">
      <c r="A84" s="113">
        <v>1</v>
      </c>
      <c r="B84" s="107" t="s">
        <v>109</v>
      </c>
      <c r="C84" s="107" t="s">
        <v>31</v>
      </c>
      <c r="D84" s="107" t="s">
        <v>792</v>
      </c>
      <c r="E84" s="107" t="str">
        <f>"9220071"</f>
        <v>9220071</v>
      </c>
      <c r="F84" s="107" t="s">
        <v>1001</v>
      </c>
      <c r="G84" s="107">
        <v>2441029126</v>
      </c>
      <c r="H84" s="107"/>
      <c r="I84" s="107" t="s">
        <v>468</v>
      </c>
      <c r="J84" s="107" t="s">
        <v>706</v>
      </c>
      <c r="K84" s="107">
        <v>43100</v>
      </c>
      <c r="L84" s="107" t="str">
        <f>"39.403214"</f>
        <v>39.403214</v>
      </c>
      <c r="M84" s="107" t="str">
        <f>"21.897846"</f>
        <v>21.897846</v>
      </c>
      <c r="N84" s="107" t="s">
        <v>659</v>
      </c>
      <c r="O84" s="107" t="s">
        <v>805</v>
      </c>
      <c r="P84" s="107" t="s">
        <v>795</v>
      </c>
      <c r="Q84" s="114" t="s">
        <v>32</v>
      </c>
    </row>
    <row r="85" spans="1:17" ht="12.75">
      <c r="A85" s="113">
        <v>2</v>
      </c>
      <c r="B85" s="107" t="s">
        <v>109</v>
      </c>
      <c r="C85" s="107" t="s">
        <v>31</v>
      </c>
      <c r="D85" s="107" t="s">
        <v>792</v>
      </c>
      <c r="E85" s="107" t="str">
        <f>"9220287"</f>
        <v>9220287</v>
      </c>
      <c r="F85" s="107" t="s">
        <v>995</v>
      </c>
      <c r="G85" s="107">
        <v>2441081555</v>
      </c>
      <c r="H85" s="107"/>
      <c r="I85" s="107" t="s">
        <v>472</v>
      </c>
      <c r="J85" s="107" t="s">
        <v>850</v>
      </c>
      <c r="K85" s="107">
        <v>43100</v>
      </c>
      <c r="L85" s="107" t="str">
        <f>"39.280884"</f>
        <v>39.280884</v>
      </c>
      <c r="M85" s="107" t="str">
        <f>"21.903550"</f>
        <v>21.903550</v>
      </c>
      <c r="N85" s="107" t="s">
        <v>659</v>
      </c>
      <c r="O85" s="107" t="s">
        <v>851</v>
      </c>
      <c r="P85" s="107" t="s">
        <v>795</v>
      </c>
      <c r="Q85" s="114" t="s">
        <v>109</v>
      </c>
    </row>
    <row r="86" spans="1:17" ht="12.75">
      <c r="A86" s="113">
        <v>2</v>
      </c>
      <c r="B86" s="107" t="s">
        <v>109</v>
      </c>
      <c r="C86" s="107" t="s">
        <v>31</v>
      </c>
      <c r="D86" s="107" t="s">
        <v>792</v>
      </c>
      <c r="E86" s="107" t="str">
        <f>"9220021"</f>
        <v>9220021</v>
      </c>
      <c r="F86" s="107" t="s">
        <v>997</v>
      </c>
      <c r="G86" s="107">
        <v>2441088083</v>
      </c>
      <c r="H86" s="107">
        <v>2441088083</v>
      </c>
      <c r="I86" s="107" t="s">
        <v>476</v>
      </c>
      <c r="J86" s="107" t="s">
        <v>715</v>
      </c>
      <c r="K86" s="107">
        <v>43100</v>
      </c>
      <c r="L86" s="107" t="str">
        <f>"39.278165"</f>
        <v>39.278165</v>
      </c>
      <c r="M86" s="107" t="str">
        <f>"21.962427"</f>
        <v>21.962427</v>
      </c>
      <c r="N86" s="107" t="s">
        <v>659</v>
      </c>
      <c r="O86" s="107" t="s">
        <v>854</v>
      </c>
      <c r="P86" s="107" t="s">
        <v>795</v>
      </c>
      <c r="Q86" s="114" t="s">
        <v>32</v>
      </c>
    </row>
    <row r="87" spans="1:17" ht="12.75">
      <c r="A87" s="113">
        <v>1</v>
      </c>
      <c r="B87" s="107" t="s">
        <v>32</v>
      </c>
      <c r="C87" s="107" t="s">
        <v>31</v>
      </c>
      <c r="D87" s="107" t="s">
        <v>792</v>
      </c>
      <c r="E87" s="107" t="str">
        <f>"9220082"</f>
        <v>9220082</v>
      </c>
      <c r="F87" s="107" t="s">
        <v>1007</v>
      </c>
      <c r="G87" s="107">
        <v>2441028506</v>
      </c>
      <c r="H87" s="107">
        <v>2441028503</v>
      </c>
      <c r="I87" s="107" t="s">
        <v>1099</v>
      </c>
      <c r="J87" s="107" t="s">
        <v>817</v>
      </c>
      <c r="K87" s="107">
        <v>43100</v>
      </c>
      <c r="L87" s="107" t="str">
        <f>"39.392202"</f>
        <v>39.392202</v>
      </c>
      <c r="M87" s="107" t="str">
        <f>"21.921591"</f>
        <v>21.921591</v>
      </c>
      <c r="N87" s="107" t="s">
        <v>659</v>
      </c>
      <c r="O87" s="107" t="s">
        <v>818</v>
      </c>
      <c r="P87" s="107" t="s">
        <v>795</v>
      </c>
      <c r="Q87" s="114" t="s">
        <v>32</v>
      </c>
    </row>
    <row r="88" spans="1:17" ht="12.75">
      <c r="A88" s="113">
        <v>2</v>
      </c>
      <c r="B88" s="107" t="s">
        <v>109</v>
      </c>
      <c r="C88" s="107" t="s">
        <v>31</v>
      </c>
      <c r="D88" s="107" t="s">
        <v>792</v>
      </c>
      <c r="E88" s="107" t="str">
        <f>"9220319"</f>
        <v>9220319</v>
      </c>
      <c r="F88" s="107" t="s">
        <v>452</v>
      </c>
      <c r="G88" s="107">
        <v>2441036309</v>
      </c>
      <c r="H88" s="107">
        <v>2441036309</v>
      </c>
      <c r="I88" s="107" t="s">
        <v>453</v>
      </c>
      <c r="J88" s="107" t="s">
        <v>676</v>
      </c>
      <c r="K88" s="107">
        <v>43100</v>
      </c>
      <c r="L88" s="107" t="str">
        <f>"39.323059"</f>
        <v>39.323059</v>
      </c>
      <c r="M88" s="107" t="str">
        <f>"21.875754"</f>
        <v>21.875754</v>
      </c>
      <c r="N88" s="107" t="s">
        <v>659</v>
      </c>
      <c r="O88" s="107" t="s">
        <v>852</v>
      </c>
      <c r="P88" s="107" t="s">
        <v>795</v>
      </c>
      <c r="Q88" s="114" t="s">
        <v>109</v>
      </c>
    </row>
    <row r="89" spans="1:17" ht="12.75">
      <c r="A89" s="113">
        <v>1</v>
      </c>
      <c r="B89" s="107" t="s">
        <v>109</v>
      </c>
      <c r="C89" s="107" t="s">
        <v>31</v>
      </c>
      <c r="D89" s="107" t="s">
        <v>792</v>
      </c>
      <c r="E89" s="107" t="str">
        <f>"9220289"</f>
        <v>9220289</v>
      </c>
      <c r="F89" s="107" t="s">
        <v>456</v>
      </c>
      <c r="G89" s="107">
        <v>2441025953</v>
      </c>
      <c r="H89" s="107">
        <v>2441025953</v>
      </c>
      <c r="I89" s="107" t="s">
        <v>459</v>
      </c>
      <c r="J89" s="107" t="s">
        <v>836</v>
      </c>
      <c r="K89" s="107">
        <v>43100</v>
      </c>
      <c r="L89" s="107" t="str">
        <f>"39.378608"</f>
        <v>39.378608</v>
      </c>
      <c r="M89" s="107" t="str">
        <f>"21.865326"</f>
        <v>21.865326</v>
      </c>
      <c r="N89" s="107" t="s">
        <v>659</v>
      </c>
      <c r="O89" s="107" t="s">
        <v>837</v>
      </c>
      <c r="P89" s="107" t="s">
        <v>795</v>
      </c>
      <c r="Q89" s="114" t="s">
        <v>32</v>
      </c>
    </row>
    <row r="90" spans="1:17" ht="12.75">
      <c r="A90" s="113">
        <v>2</v>
      </c>
      <c r="B90" s="107" t="s">
        <v>109</v>
      </c>
      <c r="C90" s="107" t="s">
        <v>31</v>
      </c>
      <c r="D90" s="107" t="s">
        <v>792</v>
      </c>
      <c r="E90" s="107" t="str">
        <f>"9220107"</f>
        <v>9220107</v>
      </c>
      <c r="F90" s="107" t="s">
        <v>861</v>
      </c>
      <c r="G90" s="107">
        <v>2441061106</v>
      </c>
      <c r="H90" s="107">
        <v>2441061106</v>
      </c>
      <c r="I90" s="107" t="s">
        <v>487</v>
      </c>
      <c r="J90" s="107" t="s">
        <v>862</v>
      </c>
      <c r="K90" s="107">
        <v>43100</v>
      </c>
      <c r="L90" s="107" t="str">
        <f>"39.374014"</f>
        <v>39.374014</v>
      </c>
      <c r="M90" s="107" t="str">
        <f>"21.976251"</f>
        <v>21.976251</v>
      </c>
      <c r="N90" s="107" t="s">
        <v>659</v>
      </c>
      <c r="O90" s="107" t="s">
        <v>1021</v>
      </c>
      <c r="P90" s="107" t="s">
        <v>795</v>
      </c>
      <c r="Q90" s="114" t="s">
        <v>32</v>
      </c>
    </row>
    <row r="91" spans="1:17" ht="13.5" thickBot="1">
      <c r="A91" s="115">
        <v>1</v>
      </c>
      <c r="B91" s="116" t="s">
        <v>109</v>
      </c>
      <c r="C91" s="116" t="s">
        <v>31</v>
      </c>
      <c r="D91" s="116" t="s">
        <v>792</v>
      </c>
      <c r="E91" s="116" t="str">
        <f>"9220294"</f>
        <v>9220294</v>
      </c>
      <c r="F91" s="116" t="s">
        <v>848</v>
      </c>
      <c r="G91" s="116">
        <v>2441061545</v>
      </c>
      <c r="H91" s="116">
        <v>2441061545</v>
      </c>
      <c r="I91" s="116" t="s">
        <v>492</v>
      </c>
      <c r="J91" s="116" t="s">
        <v>154</v>
      </c>
      <c r="K91" s="116">
        <v>43100</v>
      </c>
      <c r="L91" s="116" t="str">
        <f>"39.362637"</f>
        <v>39.362637</v>
      </c>
      <c r="M91" s="116" t="str">
        <f>"21.972384"</f>
        <v>21.972384</v>
      </c>
      <c r="N91" s="116" t="s">
        <v>659</v>
      </c>
      <c r="O91" s="116" t="s">
        <v>1087</v>
      </c>
      <c r="P91" s="116" t="s">
        <v>795</v>
      </c>
      <c r="Q91" s="118" t="s">
        <v>32</v>
      </c>
    </row>
    <row r="92" spans="1:17" ht="13.5" thickBot="1">
      <c r="A92" s="127">
        <v>3</v>
      </c>
      <c r="B92" s="128" t="s">
        <v>180</v>
      </c>
      <c r="C92" s="128" t="s">
        <v>158</v>
      </c>
      <c r="D92" s="128" t="s">
        <v>792</v>
      </c>
      <c r="E92" s="128" t="str">
        <f>"9220346"</f>
        <v>9220346</v>
      </c>
      <c r="F92" s="128" t="s">
        <v>494</v>
      </c>
      <c r="G92" s="128">
        <v>2441092969</v>
      </c>
      <c r="H92" s="128">
        <v>2441092969</v>
      </c>
      <c r="I92" s="128" t="s">
        <v>496</v>
      </c>
      <c r="J92" s="128" t="s">
        <v>864</v>
      </c>
      <c r="K92" s="128">
        <v>43067</v>
      </c>
      <c r="L92" s="128" t="str">
        <f>"39.331664"</f>
        <v>39.331664</v>
      </c>
      <c r="M92" s="128" t="str">
        <f>"21.686717"</f>
        <v>21.686717</v>
      </c>
      <c r="N92" s="128" t="s">
        <v>659</v>
      </c>
      <c r="O92" s="128" t="s">
        <v>865</v>
      </c>
      <c r="P92" s="128" t="s">
        <v>795</v>
      </c>
      <c r="Q92" s="130" t="s">
        <v>60</v>
      </c>
    </row>
    <row r="93" spans="1:17" ht="12.75">
      <c r="A93" s="109">
        <v>2</v>
      </c>
      <c r="B93" s="110" t="s">
        <v>60</v>
      </c>
      <c r="C93" s="110" t="s">
        <v>170</v>
      </c>
      <c r="D93" s="110" t="s">
        <v>792</v>
      </c>
      <c r="E93" s="110" t="str">
        <f>"9220113"</f>
        <v>9220113</v>
      </c>
      <c r="F93" s="110" t="s">
        <v>1028</v>
      </c>
      <c r="G93" s="110">
        <v>2445041397</v>
      </c>
      <c r="H93" s="110">
        <v>2445041397</v>
      </c>
      <c r="I93" s="110" t="s">
        <v>499</v>
      </c>
      <c r="J93" s="110" t="s">
        <v>870</v>
      </c>
      <c r="K93" s="110">
        <v>43060</v>
      </c>
      <c r="L93" s="110" t="str">
        <f>"39.434566"</f>
        <v>39.434566</v>
      </c>
      <c r="M93" s="110" t="str">
        <f>"21.663572"</f>
        <v>21.663572</v>
      </c>
      <c r="N93" s="110" t="s">
        <v>659</v>
      </c>
      <c r="O93" s="110" t="s">
        <v>871</v>
      </c>
      <c r="P93" s="110" t="s">
        <v>795</v>
      </c>
      <c r="Q93" s="112" t="s">
        <v>60</v>
      </c>
    </row>
    <row r="94" spans="1:17" ht="12.75">
      <c r="A94" s="113">
        <v>2</v>
      </c>
      <c r="B94" s="107" t="s">
        <v>60</v>
      </c>
      <c r="C94" s="107" t="s">
        <v>170</v>
      </c>
      <c r="D94" s="107" t="s">
        <v>792</v>
      </c>
      <c r="E94" s="107" t="str">
        <f>"9220309"</f>
        <v>9220309</v>
      </c>
      <c r="F94" s="107" t="s">
        <v>500</v>
      </c>
      <c r="G94" s="107">
        <v>2445042183</v>
      </c>
      <c r="H94" s="107">
        <v>2445042183</v>
      </c>
      <c r="I94" s="107" t="s">
        <v>502</v>
      </c>
      <c r="J94" s="107" t="s">
        <v>870</v>
      </c>
      <c r="K94" s="107">
        <v>43060</v>
      </c>
      <c r="L94" s="107" t="str">
        <f>"39.422696"</f>
        <v>39.422696</v>
      </c>
      <c r="M94" s="107" t="str">
        <f>"21.661239"</f>
        <v>21.661239</v>
      </c>
      <c r="N94" s="107" t="s">
        <v>659</v>
      </c>
      <c r="O94" s="107" t="s">
        <v>872</v>
      </c>
      <c r="P94" s="107" t="s">
        <v>795</v>
      </c>
      <c r="Q94" s="114" t="s">
        <v>60</v>
      </c>
    </row>
    <row r="95" spans="1:17" ht="12.75">
      <c r="A95" s="113">
        <v>2</v>
      </c>
      <c r="B95" s="107" t="s">
        <v>60</v>
      </c>
      <c r="C95" s="107" t="s">
        <v>170</v>
      </c>
      <c r="D95" s="107" t="s">
        <v>792</v>
      </c>
      <c r="E95" s="107" t="str">
        <f>"9521139"</f>
        <v>9521139</v>
      </c>
      <c r="F95" s="107" t="s">
        <v>417</v>
      </c>
      <c r="G95" s="107">
        <v>2445041397</v>
      </c>
      <c r="H95" s="107">
        <v>2445041397</v>
      </c>
      <c r="I95" s="107" t="s">
        <v>419</v>
      </c>
      <c r="J95" s="107" t="s">
        <v>870</v>
      </c>
      <c r="K95" s="107">
        <v>43060</v>
      </c>
      <c r="L95" s="107" t="str">
        <f>"39.434566"</f>
        <v>39.434566</v>
      </c>
      <c r="M95" s="107" t="str">
        <f>"21.663572"</f>
        <v>21.663572</v>
      </c>
      <c r="N95" s="107" t="s">
        <v>659</v>
      </c>
      <c r="O95" s="107" t="s">
        <v>878</v>
      </c>
      <c r="P95" s="107" t="s">
        <v>795</v>
      </c>
      <c r="Q95" s="114" t="s">
        <v>60</v>
      </c>
    </row>
    <row r="96" spans="1:17" ht="12.75">
      <c r="A96" s="113">
        <v>2</v>
      </c>
      <c r="B96" s="107" t="s">
        <v>120</v>
      </c>
      <c r="C96" s="107" t="s">
        <v>170</v>
      </c>
      <c r="D96" s="107" t="s">
        <v>792</v>
      </c>
      <c r="E96" s="107" t="str">
        <f>"9220117"</f>
        <v>9220117</v>
      </c>
      <c r="F96" s="107" t="s">
        <v>1030</v>
      </c>
      <c r="G96" s="107">
        <v>2441084915</v>
      </c>
      <c r="H96" s="107">
        <v>2441084915</v>
      </c>
      <c r="I96" s="107" t="s">
        <v>523</v>
      </c>
      <c r="J96" s="107" t="s">
        <v>726</v>
      </c>
      <c r="K96" s="107">
        <v>43061</v>
      </c>
      <c r="L96" s="107" t="str">
        <f>"39.487378"</f>
        <v>39.487378</v>
      </c>
      <c r="M96" s="107" t="str">
        <f>"21.839145"</f>
        <v>21.839145</v>
      </c>
      <c r="N96" s="107" t="s">
        <v>659</v>
      </c>
      <c r="O96" s="107" t="s">
        <v>1100</v>
      </c>
      <c r="P96" s="107" t="s">
        <v>795</v>
      </c>
      <c r="Q96" s="114" t="s">
        <v>120</v>
      </c>
    </row>
    <row r="97" spans="1:17" ht="12.75">
      <c r="A97" s="113">
        <v>3</v>
      </c>
      <c r="B97" s="107" t="s">
        <v>18</v>
      </c>
      <c r="C97" s="107" t="s">
        <v>170</v>
      </c>
      <c r="D97" s="107" t="s">
        <v>792</v>
      </c>
      <c r="E97" s="107" t="str">
        <f>"9220140"</f>
        <v>9220140</v>
      </c>
      <c r="F97" s="107" t="s">
        <v>1026</v>
      </c>
      <c r="G97" s="107">
        <v>2445061231</v>
      </c>
      <c r="H97" s="107">
        <v>2445061231</v>
      </c>
      <c r="I97" s="107" t="s">
        <v>513</v>
      </c>
      <c r="J97" s="107" t="s">
        <v>512</v>
      </c>
      <c r="K97" s="107">
        <v>43060</v>
      </c>
      <c r="L97" s="107" t="str">
        <f>"39.397599"</f>
        <v>39.397599</v>
      </c>
      <c r="M97" s="107" t="str">
        <f>"21.599961"</f>
        <v>21.599961</v>
      </c>
      <c r="N97" s="107" t="s">
        <v>659</v>
      </c>
      <c r="O97" s="107" t="s">
        <v>880</v>
      </c>
      <c r="P97" s="107" t="s">
        <v>795</v>
      </c>
      <c r="Q97" s="114" t="s">
        <v>60</v>
      </c>
    </row>
    <row r="98" spans="1:17" ht="12.75">
      <c r="A98" s="113">
        <v>2</v>
      </c>
      <c r="B98" s="107" t="s">
        <v>60</v>
      </c>
      <c r="C98" s="107" t="s">
        <v>170</v>
      </c>
      <c r="D98" s="107" t="s">
        <v>792</v>
      </c>
      <c r="E98" s="107" t="str">
        <f>"9220328"</f>
        <v>9220328</v>
      </c>
      <c r="F98" s="107" t="s">
        <v>875</v>
      </c>
      <c r="G98" s="107">
        <v>2431049394</v>
      </c>
      <c r="H98" s="107">
        <v>2431049394</v>
      </c>
      <c r="I98" s="107" t="s">
        <v>527</v>
      </c>
      <c r="J98" s="107" t="s">
        <v>525</v>
      </c>
      <c r="K98" s="107">
        <v>43060</v>
      </c>
      <c r="L98" s="107" t="str">
        <f>"39.461568"</f>
        <v>39.461568</v>
      </c>
      <c r="M98" s="107" t="str">
        <f>"21.735567"</f>
        <v>21.735567</v>
      </c>
      <c r="N98" s="107" t="s">
        <v>659</v>
      </c>
      <c r="O98" s="107" t="s">
        <v>876</v>
      </c>
      <c r="P98" s="107" t="s">
        <v>795</v>
      </c>
      <c r="Q98" s="114" t="s">
        <v>120</v>
      </c>
    </row>
    <row r="99" spans="1:17" ht="12.75">
      <c r="A99" s="113">
        <v>2</v>
      </c>
      <c r="B99" s="107" t="s">
        <v>120</v>
      </c>
      <c r="C99" s="107" t="s">
        <v>170</v>
      </c>
      <c r="D99" s="107" t="s">
        <v>792</v>
      </c>
      <c r="E99" s="107" t="str">
        <f>"9220197"</f>
        <v>9220197</v>
      </c>
      <c r="F99" s="107" t="s">
        <v>1027</v>
      </c>
      <c r="G99" s="107">
        <v>2441085553</v>
      </c>
      <c r="H99" s="107">
        <v>2441085013</v>
      </c>
      <c r="I99" s="107" t="s">
        <v>532</v>
      </c>
      <c r="J99" s="107" t="s">
        <v>530</v>
      </c>
      <c r="K99" s="107">
        <v>43100</v>
      </c>
      <c r="L99" s="107" t="str">
        <f>"39.454856"</f>
        <v>39.454856</v>
      </c>
      <c r="M99" s="107" t="str">
        <f>"21.805907"</f>
        <v>21.805907</v>
      </c>
      <c r="N99" s="107" t="s">
        <v>659</v>
      </c>
      <c r="O99" s="107" t="s">
        <v>869</v>
      </c>
      <c r="P99" s="107" t="s">
        <v>795</v>
      </c>
      <c r="Q99" s="114" t="s">
        <v>120</v>
      </c>
    </row>
    <row r="100" spans="1:17" ht="12.75">
      <c r="A100" s="113">
        <v>2</v>
      </c>
      <c r="B100" s="107" t="s">
        <v>60</v>
      </c>
      <c r="C100" s="107" t="s">
        <v>170</v>
      </c>
      <c r="D100" s="107" t="s">
        <v>792</v>
      </c>
      <c r="E100" s="107" t="str">
        <f>"9220170"</f>
        <v>9220170</v>
      </c>
      <c r="F100" s="107" t="s">
        <v>515</v>
      </c>
      <c r="G100" s="107">
        <v>2445097367</v>
      </c>
      <c r="H100" s="107">
        <v>2445097367</v>
      </c>
      <c r="I100" s="107" t="s">
        <v>517</v>
      </c>
      <c r="J100" s="107" t="s">
        <v>866</v>
      </c>
      <c r="K100" s="107">
        <v>43060</v>
      </c>
      <c r="L100" s="107" t="str">
        <f>"39.426335"</f>
        <v>39.426335</v>
      </c>
      <c r="M100" s="107" t="str">
        <f>"21.696878"</f>
        <v>21.696878</v>
      </c>
      <c r="N100" s="107" t="s">
        <v>659</v>
      </c>
      <c r="O100" s="107" t="s">
        <v>867</v>
      </c>
      <c r="P100" s="107" t="s">
        <v>795</v>
      </c>
      <c r="Q100" s="114" t="s">
        <v>60</v>
      </c>
    </row>
    <row r="101" spans="1:17" ht="13.5" thickBot="1">
      <c r="A101" s="115">
        <v>2</v>
      </c>
      <c r="B101" s="116" t="s">
        <v>109</v>
      </c>
      <c r="C101" s="116" t="s">
        <v>170</v>
      </c>
      <c r="D101" s="116" t="s">
        <v>792</v>
      </c>
      <c r="E101" s="116" t="str">
        <f>"9220111"</f>
        <v>9220111</v>
      </c>
      <c r="F101" s="116" t="s">
        <v>519</v>
      </c>
      <c r="G101" s="116">
        <v>2441039876</v>
      </c>
      <c r="H101" s="116">
        <v>2441039876</v>
      </c>
      <c r="I101" s="116" t="s">
        <v>520</v>
      </c>
      <c r="J101" s="116" t="s">
        <v>740</v>
      </c>
      <c r="K101" s="116">
        <v>43064</v>
      </c>
      <c r="L101" s="116" t="str">
        <f>"39.415947"</f>
        <v>39.415947</v>
      </c>
      <c r="M101" s="116" t="str">
        <f>"21.800085"</f>
        <v>21.800085</v>
      </c>
      <c r="N101" s="116" t="s">
        <v>659</v>
      </c>
      <c r="O101" s="116" t="s">
        <v>877</v>
      </c>
      <c r="P101" s="116" t="s">
        <v>795</v>
      </c>
      <c r="Q101" s="118" t="s">
        <v>120</v>
      </c>
    </row>
    <row r="102" spans="1:17" ht="12.75">
      <c r="A102" s="123">
        <v>2</v>
      </c>
      <c r="B102" s="124" t="s">
        <v>120</v>
      </c>
      <c r="C102" s="124" t="s">
        <v>219</v>
      </c>
      <c r="D102" s="124" t="s">
        <v>792</v>
      </c>
      <c r="E102" s="124" t="str">
        <f>"9220100"</f>
        <v>9220100</v>
      </c>
      <c r="F102" s="124" t="s">
        <v>895</v>
      </c>
      <c r="G102" s="124">
        <v>2444023188</v>
      </c>
      <c r="H102" s="124">
        <v>2444023188</v>
      </c>
      <c r="I102" s="124" t="s">
        <v>536</v>
      </c>
      <c r="J102" s="124" t="s">
        <v>896</v>
      </c>
      <c r="K102" s="124">
        <v>43200</v>
      </c>
      <c r="L102" s="124" t="str">
        <f>"39.472926"</f>
        <v>39.472926</v>
      </c>
      <c r="M102" s="124" t="str">
        <f>"22.073403"</f>
        <v>22.073403</v>
      </c>
      <c r="N102" s="124" t="s">
        <v>659</v>
      </c>
      <c r="O102" s="124" t="s">
        <v>1088</v>
      </c>
      <c r="P102" s="124" t="s">
        <v>795</v>
      </c>
      <c r="Q102" s="126" t="s">
        <v>120</v>
      </c>
    </row>
    <row r="103" spans="1:17" ht="12.75">
      <c r="A103" s="113">
        <v>2</v>
      </c>
      <c r="B103" s="107" t="s">
        <v>120</v>
      </c>
      <c r="C103" s="107" t="s">
        <v>219</v>
      </c>
      <c r="D103" s="107" t="s">
        <v>792</v>
      </c>
      <c r="E103" s="107" t="str">
        <f>"9220101"</f>
        <v>9220101</v>
      </c>
      <c r="F103" s="107" t="s">
        <v>1035</v>
      </c>
      <c r="G103" s="107">
        <v>2444024114</v>
      </c>
      <c r="H103" s="107">
        <v>2444023299</v>
      </c>
      <c r="I103" s="107" t="s">
        <v>544</v>
      </c>
      <c r="J103" s="107" t="s">
        <v>892</v>
      </c>
      <c r="K103" s="107">
        <v>43200</v>
      </c>
      <c r="L103" s="107" t="str">
        <f>"39.465798"</f>
        <v>39.465798</v>
      </c>
      <c r="M103" s="107" t="str">
        <f>"22.076900"</f>
        <v>22.076900</v>
      </c>
      <c r="N103" s="107" t="s">
        <v>659</v>
      </c>
      <c r="O103" s="107" t="s">
        <v>1101</v>
      </c>
      <c r="P103" s="107" t="s">
        <v>795</v>
      </c>
      <c r="Q103" s="114" t="s">
        <v>120</v>
      </c>
    </row>
    <row r="104" spans="1:17" ht="12.75">
      <c r="A104" s="113">
        <v>2</v>
      </c>
      <c r="B104" s="107" t="s">
        <v>120</v>
      </c>
      <c r="C104" s="107" t="s">
        <v>219</v>
      </c>
      <c r="D104" s="107" t="s">
        <v>792</v>
      </c>
      <c r="E104" s="107" t="str">
        <f>"9220317"</f>
        <v>9220317</v>
      </c>
      <c r="F104" s="107" t="s">
        <v>1102</v>
      </c>
      <c r="G104" s="107">
        <v>2444024145</v>
      </c>
      <c r="H104" s="107">
        <v>2444024145</v>
      </c>
      <c r="I104" s="107" t="s">
        <v>548</v>
      </c>
      <c r="J104" s="107" t="s">
        <v>1089</v>
      </c>
      <c r="K104" s="107">
        <v>43200</v>
      </c>
      <c r="L104" s="107" t="str">
        <f>"39.475836"</f>
        <v>39.475836</v>
      </c>
      <c r="M104" s="107" t="str">
        <f>"22.086356"</f>
        <v>22.086356</v>
      </c>
      <c r="N104" s="107" t="s">
        <v>659</v>
      </c>
      <c r="O104" s="107" t="s">
        <v>1034</v>
      </c>
      <c r="P104" s="107" t="s">
        <v>795</v>
      </c>
      <c r="Q104" s="114" t="s">
        <v>120</v>
      </c>
    </row>
    <row r="105" spans="1:17" ht="12.75">
      <c r="A105" s="113">
        <v>2</v>
      </c>
      <c r="B105" s="107" t="s">
        <v>120</v>
      </c>
      <c r="C105" s="107" t="s">
        <v>219</v>
      </c>
      <c r="D105" s="107" t="s">
        <v>792</v>
      </c>
      <c r="E105" s="107" t="str">
        <f>"9520855"</f>
        <v>9520855</v>
      </c>
      <c r="F105" s="107" t="s">
        <v>550</v>
      </c>
      <c r="G105" s="107">
        <v>2444023770</v>
      </c>
      <c r="H105" s="107">
        <v>2444023770</v>
      </c>
      <c r="I105" s="107" t="s">
        <v>552</v>
      </c>
      <c r="J105" s="107" t="s">
        <v>885</v>
      </c>
      <c r="K105" s="107">
        <v>43200</v>
      </c>
      <c r="L105" s="107" t="str">
        <f>"39.466665"</f>
        <v>39.466665</v>
      </c>
      <c r="M105" s="107" t="str">
        <f>"22.091712"</f>
        <v>22.091712</v>
      </c>
      <c r="N105" s="107" t="s">
        <v>659</v>
      </c>
      <c r="O105" s="107" t="s">
        <v>886</v>
      </c>
      <c r="P105" s="107" t="s">
        <v>795</v>
      </c>
      <c r="Q105" s="114" t="s">
        <v>120</v>
      </c>
    </row>
    <row r="106" spans="1:17" ht="12.75">
      <c r="A106" s="113">
        <v>2</v>
      </c>
      <c r="B106" s="107" t="s">
        <v>120</v>
      </c>
      <c r="C106" s="107" t="s">
        <v>219</v>
      </c>
      <c r="D106" s="107" t="s">
        <v>792</v>
      </c>
      <c r="E106" s="107" t="str">
        <f>"9220068"</f>
        <v>9220068</v>
      </c>
      <c r="F106" s="107" t="s">
        <v>1031</v>
      </c>
      <c r="G106" s="107">
        <v>2441052115</v>
      </c>
      <c r="H106" s="107"/>
      <c r="I106" s="107" t="s">
        <v>570</v>
      </c>
      <c r="J106" s="107" t="s">
        <v>881</v>
      </c>
      <c r="K106" s="107">
        <v>43061</v>
      </c>
      <c r="L106" s="107" t="str">
        <f>"39.463342"</f>
        <v>39.463342</v>
      </c>
      <c r="M106" s="107" t="str">
        <f>"21.897151"</f>
        <v>21.897151</v>
      </c>
      <c r="N106" s="107" t="s">
        <v>659</v>
      </c>
      <c r="O106" s="107" t="s">
        <v>882</v>
      </c>
      <c r="P106" s="107" t="s">
        <v>795</v>
      </c>
      <c r="Q106" s="114" t="s">
        <v>120</v>
      </c>
    </row>
    <row r="107" spans="1:17" ht="12.75">
      <c r="A107" s="113">
        <v>2</v>
      </c>
      <c r="B107" s="107" t="s">
        <v>60</v>
      </c>
      <c r="C107" s="107" t="s">
        <v>219</v>
      </c>
      <c r="D107" s="107" t="s">
        <v>792</v>
      </c>
      <c r="E107" s="107" t="str">
        <f>"9220235"</f>
        <v>9220235</v>
      </c>
      <c r="F107" s="107" t="s">
        <v>1037</v>
      </c>
      <c r="G107" s="107">
        <v>2444031370</v>
      </c>
      <c r="H107" s="107"/>
      <c r="I107" s="107" t="s">
        <v>578</v>
      </c>
      <c r="J107" s="107" t="s">
        <v>254</v>
      </c>
      <c r="K107" s="107">
        <v>43200</v>
      </c>
      <c r="L107" s="107" t="str">
        <f>"39.453435"</f>
        <v>39.453435</v>
      </c>
      <c r="M107" s="107" t="str">
        <f>"22.163626"</f>
        <v>22.163626</v>
      </c>
      <c r="N107" s="107" t="s">
        <v>659</v>
      </c>
      <c r="O107" s="107" t="s">
        <v>1038</v>
      </c>
      <c r="P107" s="107" t="s">
        <v>795</v>
      </c>
      <c r="Q107" s="114" t="s">
        <v>60</v>
      </c>
    </row>
    <row r="108" spans="1:17" ht="12.75">
      <c r="A108" s="113">
        <v>2</v>
      </c>
      <c r="B108" s="107" t="s">
        <v>120</v>
      </c>
      <c r="C108" s="107" t="s">
        <v>219</v>
      </c>
      <c r="D108" s="107" t="s">
        <v>792</v>
      </c>
      <c r="E108" s="107" t="str">
        <f>"9220084"</f>
        <v>9220084</v>
      </c>
      <c r="F108" s="107" t="s">
        <v>554</v>
      </c>
      <c r="G108" s="107">
        <v>2444041008</v>
      </c>
      <c r="H108" s="107">
        <v>2444041390</v>
      </c>
      <c r="I108" s="107" t="s">
        <v>556</v>
      </c>
      <c r="J108" s="107" t="s">
        <v>238</v>
      </c>
      <c r="K108" s="107">
        <v>43200</v>
      </c>
      <c r="L108" s="107" t="str">
        <f>"39.494020"</f>
        <v>39.494020</v>
      </c>
      <c r="M108" s="107" t="str">
        <f>"22.011255"</f>
        <v>22.011255</v>
      </c>
      <c r="N108" s="107" t="s">
        <v>659</v>
      </c>
      <c r="O108" s="107" t="s">
        <v>898</v>
      </c>
      <c r="P108" s="107" t="s">
        <v>795</v>
      </c>
      <c r="Q108" s="114" t="s">
        <v>120</v>
      </c>
    </row>
    <row r="109" spans="1:17" ht="12.75">
      <c r="A109" s="113">
        <v>2</v>
      </c>
      <c r="B109" s="107" t="s">
        <v>60</v>
      </c>
      <c r="C109" s="107" t="s">
        <v>219</v>
      </c>
      <c r="D109" s="107" t="s">
        <v>792</v>
      </c>
      <c r="E109" s="107" t="str">
        <f>"9220273"</f>
        <v>9220273</v>
      </c>
      <c r="F109" s="107" t="s">
        <v>558</v>
      </c>
      <c r="G109" s="107">
        <v>2444071253</v>
      </c>
      <c r="H109" s="107">
        <v>2444071314</v>
      </c>
      <c r="I109" s="107" t="s">
        <v>560</v>
      </c>
      <c r="J109" s="107" t="s">
        <v>559</v>
      </c>
      <c r="K109" s="107">
        <v>43070</v>
      </c>
      <c r="L109" s="107" t="str">
        <f>"39.529608"</f>
        <v>39.529608</v>
      </c>
      <c r="M109" s="107" t="str">
        <f>"21.996592"</f>
        <v>21.996592</v>
      </c>
      <c r="N109" s="107" t="s">
        <v>659</v>
      </c>
      <c r="O109" s="107" t="s">
        <v>887</v>
      </c>
      <c r="P109" s="107" t="s">
        <v>795</v>
      </c>
      <c r="Q109" s="114" t="s">
        <v>120</v>
      </c>
    </row>
    <row r="110" spans="1:17" ht="12.75">
      <c r="A110" s="113">
        <v>2</v>
      </c>
      <c r="B110" s="107" t="s">
        <v>120</v>
      </c>
      <c r="C110" s="107" t="s">
        <v>219</v>
      </c>
      <c r="D110" s="107" t="s">
        <v>792</v>
      </c>
      <c r="E110" s="107" t="str">
        <f>"9220093"</f>
        <v>9220093</v>
      </c>
      <c r="F110" s="107" t="s">
        <v>562</v>
      </c>
      <c r="G110" s="107">
        <v>2444073121</v>
      </c>
      <c r="H110" s="107"/>
      <c r="I110" s="107" t="s">
        <v>565</v>
      </c>
      <c r="J110" s="107" t="s">
        <v>563</v>
      </c>
      <c r="K110" s="107">
        <v>43200</v>
      </c>
      <c r="L110" s="107" t="str">
        <f>"39.430048"</f>
        <v>39.430048</v>
      </c>
      <c r="M110" s="107" t="str">
        <f>"22.042400"</f>
        <v>22.042400</v>
      </c>
      <c r="N110" s="107" t="s">
        <v>659</v>
      </c>
      <c r="O110" s="107" t="s">
        <v>899</v>
      </c>
      <c r="P110" s="107" t="s">
        <v>795</v>
      </c>
      <c r="Q110" s="114" t="s">
        <v>120</v>
      </c>
    </row>
    <row r="111" spans="1:17" ht="12.75">
      <c r="A111" s="113">
        <v>2</v>
      </c>
      <c r="B111" s="107" t="s">
        <v>120</v>
      </c>
      <c r="C111" s="107" t="s">
        <v>219</v>
      </c>
      <c r="D111" s="107" t="s">
        <v>792</v>
      </c>
      <c r="E111" s="107" t="str">
        <f>"9220103"</f>
        <v>9220103</v>
      </c>
      <c r="F111" s="107" t="s">
        <v>1032</v>
      </c>
      <c r="G111" s="107">
        <v>2441051110</v>
      </c>
      <c r="H111" s="107">
        <v>2441051110</v>
      </c>
      <c r="I111" s="107" t="s">
        <v>540</v>
      </c>
      <c r="J111" s="107" t="s">
        <v>756</v>
      </c>
      <c r="K111" s="107">
        <v>43070</v>
      </c>
      <c r="L111" s="107" t="str">
        <f>"39.489889"</f>
        <v>39.489889</v>
      </c>
      <c r="M111" s="107" t="str">
        <f>"21.900016"</f>
        <v>21.900016</v>
      </c>
      <c r="N111" s="107" t="s">
        <v>659</v>
      </c>
      <c r="O111" s="107" t="s">
        <v>884</v>
      </c>
      <c r="P111" s="107" t="s">
        <v>795</v>
      </c>
      <c r="Q111" s="114" t="s">
        <v>120</v>
      </c>
    </row>
    <row r="112" spans="1:17" ht="12.75">
      <c r="A112" s="113">
        <v>2</v>
      </c>
      <c r="B112" s="107" t="s">
        <v>60</v>
      </c>
      <c r="C112" s="107" t="s">
        <v>219</v>
      </c>
      <c r="D112" s="107" t="s">
        <v>792</v>
      </c>
      <c r="E112" s="107" t="str">
        <f>"9220268"</f>
        <v>9220268</v>
      </c>
      <c r="F112" s="107" t="s">
        <v>1036</v>
      </c>
      <c r="G112" s="107">
        <v>2444032282</v>
      </c>
      <c r="H112" s="107"/>
      <c r="I112" s="107" t="s">
        <v>582</v>
      </c>
      <c r="J112" s="107" t="s">
        <v>274</v>
      </c>
      <c r="K112" s="107">
        <v>43062</v>
      </c>
      <c r="L112" s="107" t="str">
        <f>"39.427411"</f>
        <v>39.427411</v>
      </c>
      <c r="M112" s="107" t="str">
        <f>"22.190504"</f>
        <v>22.190504</v>
      </c>
      <c r="N112" s="107" t="s">
        <v>659</v>
      </c>
      <c r="O112" s="107" t="s">
        <v>894</v>
      </c>
      <c r="P112" s="107" t="s">
        <v>795</v>
      </c>
      <c r="Q112" s="114" t="s">
        <v>60</v>
      </c>
    </row>
    <row r="113" spans="1:17" ht="13.5" thickBot="1">
      <c r="A113" s="119">
        <v>2</v>
      </c>
      <c r="B113" s="120" t="s">
        <v>60</v>
      </c>
      <c r="C113" s="120" t="s">
        <v>219</v>
      </c>
      <c r="D113" s="120" t="s">
        <v>792</v>
      </c>
      <c r="E113" s="120" t="str">
        <f>"9220073"</f>
        <v>9220073</v>
      </c>
      <c r="F113" s="120" t="s">
        <v>572</v>
      </c>
      <c r="G113" s="120">
        <v>2444041241</v>
      </c>
      <c r="H113" s="120">
        <v>2444041284</v>
      </c>
      <c r="I113" s="120" t="s">
        <v>1090</v>
      </c>
      <c r="J113" s="120" t="s">
        <v>249</v>
      </c>
      <c r="K113" s="120">
        <v>43200</v>
      </c>
      <c r="L113" s="120" t="str">
        <f>"39.524176"</f>
        <v>39.524176</v>
      </c>
      <c r="M113" s="120" t="str">
        <f>"22.096541"</f>
        <v>22.096541</v>
      </c>
      <c r="N113" s="120" t="s">
        <v>659</v>
      </c>
      <c r="O113" s="120" t="s">
        <v>883</v>
      </c>
      <c r="P113" s="120" t="s">
        <v>795</v>
      </c>
      <c r="Q113" s="122" t="s">
        <v>120</v>
      </c>
    </row>
    <row r="114" spans="1:17" ht="12.75">
      <c r="A114" s="109">
        <v>3</v>
      </c>
      <c r="B114" s="110" t="s">
        <v>1065</v>
      </c>
      <c r="C114" s="110" t="s">
        <v>278</v>
      </c>
      <c r="D114" s="110" t="s">
        <v>792</v>
      </c>
      <c r="E114" s="110" t="str">
        <f>"9220258"</f>
        <v>9220258</v>
      </c>
      <c r="F114" s="110" t="s">
        <v>1069</v>
      </c>
      <c r="G114" s="110">
        <v>2443071236</v>
      </c>
      <c r="H114" s="110">
        <v>2443071236</v>
      </c>
      <c r="I114" s="110" t="s">
        <v>611</v>
      </c>
      <c r="J114" s="110" t="s">
        <v>779</v>
      </c>
      <c r="K114" s="110">
        <v>43068</v>
      </c>
      <c r="L114" s="110" t="str">
        <f>"39.062310"</f>
        <v>39.062310</v>
      </c>
      <c r="M114" s="110" t="str">
        <f>"21.978870"</f>
        <v>21.978870</v>
      </c>
      <c r="N114" s="110" t="s">
        <v>658</v>
      </c>
      <c r="O114" s="110" t="s">
        <v>1070</v>
      </c>
      <c r="P114" s="110" t="s">
        <v>795</v>
      </c>
      <c r="Q114" s="112"/>
    </row>
    <row r="115" spans="1:17" ht="12.75">
      <c r="A115" s="113">
        <v>2</v>
      </c>
      <c r="B115" s="107" t="s">
        <v>120</v>
      </c>
      <c r="C115" s="107" t="s">
        <v>278</v>
      </c>
      <c r="D115" s="107" t="s">
        <v>792</v>
      </c>
      <c r="E115" s="107" t="str">
        <f>"9220208"</f>
        <v>9220208</v>
      </c>
      <c r="F115" s="107" t="s">
        <v>1039</v>
      </c>
      <c r="G115" s="107">
        <v>2443024690</v>
      </c>
      <c r="H115" s="107">
        <v>2443024690</v>
      </c>
      <c r="I115" s="107" t="s">
        <v>590</v>
      </c>
      <c r="J115" s="107" t="s">
        <v>761</v>
      </c>
      <c r="K115" s="107">
        <v>43300</v>
      </c>
      <c r="L115" s="107" t="str">
        <f>"39.332908"</f>
        <v>39.332908</v>
      </c>
      <c r="M115" s="107" t="str">
        <f>"22.103397"</f>
        <v>22.103397</v>
      </c>
      <c r="N115" s="107" t="s">
        <v>659</v>
      </c>
      <c r="O115" s="107" t="s">
        <v>905</v>
      </c>
      <c r="P115" s="107" t="s">
        <v>795</v>
      </c>
      <c r="Q115" s="114" t="s">
        <v>120</v>
      </c>
    </row>
    <row r="116" spans="1:17" ht="12.75">
      <c r="A116" s="113">
        <v>2</v>
      </c>
      <c r="B116" s="107" t="s">
        <v>120</v>
      </c>
      <c r="C116" s="107" t="s">
        <v>278</v>
      </c>
      <c r="D116" s="107" t="s">
        <v>792</v>
      </c>
      <c r="E116" s="107" t="str">
        <f>"9220210"</f>
        <v>9220210</v>
      </c>
      <c r="F116" s="107" t="s">
        <v>1040</v>
      </c>
      <c r="G116" s="107">
        <v>2443022641</v>
      </c>
      <c r="H116" s="107">
        <v>2443022641</v>
      </c>
      <c r="I116" s="107" t="s">
        <v>593</v>
      </c>
      <c r="J116" s="107" t="s">
        <v>906</v>
      </c>
      <c r="K116" s="107">
        <v>43300</v>
      </c>
      <c r="L116" s="107" t="str">
        <f>"39.334679"</f>
        <v>39.334679</v>
      </c>
      <c r="M116" s="107" t="str">
        <f>"22.089544"</f>
        <v>22.089544</v>
      </c>
      <c r="N116" s="107" t="s">
        <v>659</v>
      </c>
      <c r="O116" s="107" t="s">
        <v>1103</v>
      </c>
      <c r="P116" s="107" t="s">
        <v>795</v>
      </c>
      <c r="Q116" s="114" t="s">
        <v>120</v>
      </c>
    </row>
    <row r="117" spans="1:17" ht="12.75">
      <c r="A117" s="113">
        <v>2</v>
      </c>
      <c r="B117" s="107" t="s">
        <v>120</v>
      </c>
      <c r="C117" s="107" t="s">
        <v>278</v>
      </c>
      <c r="D117" s="107" t="s">
        <v>792</v>
      </c>
      <c r="E117" s="107" t="str">
        <f>"9220370"</f>
        <v>9220370</v>
      </c>
      <c r="F117" s="107" t="s">
        <v>1046</v>
      </c>
      <c r="G117" s="107">
        <v>2443024209</v>
      </c>
      <c r="H117" s="107"/>
      <c r="I117" s="107" t="s">
        <v>598</v>
      </c>
      <c r="J117" s="107" t="s">
        <v>917</v>
      </c>
      <c r="K117" s="107">
        <v>43300</v>
      </c>
      <c r="L117" s="107" t="str">
        <f>"39.327967"</f>
        <v>39.327967</v>
      </c>
      <c r="M117" s="107" t="str">
        <f>"22.100183"</f>
        <v>22.100183</v>
      </c>
      <c r="N117" s="107" t="s">
        <v>659</v>
      </c>
      <c r="O117" s="107" t="s">
        <v>918</v>
      </c>
      <c r="P117" s="107" t="s">
        <v>795</v>
      </c>
      <c r="Q117" s="114" t="s">
        <v>120</v>
      </c>
    </row>
    <row r="118" spans="1:17" ht="12.75">
      <c r="A118" s="113">
        <v>2</v>
      </c>
      <c r="B118" s="107" t="s">
        <v>120</v>
      </c>
      <c r="C118" s="107" t="s">
        <v>278</v>
      </c>
      <c r="D118" s="107" t="s">
        <v>792</v>
      </c>
      <c r="E118" s="107" t="str">
        <f>"9220404"</f>
        <v>9220404</v>
      </c>
      <c r="F118" s="107" t="s">
        <v>1045</v>
      </c>
      <c r="G118" s="107">
        <v>2443023213</v>
      </c>
      <c r="H118" s="107"/>
      <c r="I118" s="107" t="s">
        <v>602</v>
      </c>
      <c r="J118" s="107" t="s">
        <v>913</v>
      </c>
      <c r="K118" s="107">
        <v>43300</v>
      </c>
      <c r="L118" s="107" t="str">
        <f>"39.317651"</f>
        <v>39.317651</v>
      </c>
      <c r="M118" s="107" t="str">
        <f>"22.128886"</f>
        <v>22.128886</v>
      </c>
      <c r="N118" s="107" t="s">
        <v>659</v>
      </c>
      <c r="O118" s="107" t="s">
        <v>914</v>
      </c>
      <c r="P118" s="107" t="s">
        <v>795</v>
      </c>
      <c r="Q118" s="114" t="s">
        <v>120</v>
      </c>
    </row>
    <row r="119" spans="1:17" ht="12.75">
      <c r="A119" s="113">
        <v>2</v>
      </c>
      <c r="B119" s="107" t="s">
        <v>60</v>
      </c>
      <c r="C119" s="107" t="s">
        <v>278</v>
      </c>
      <c r="D119" s="107" t="s">
        <v>792</v>
      </c>
      <c r="E119" s="107" t="str">
        <f>"9220217"</f>
        <v>9220217</v>
      </c>
      <c r="F119" s="107" t="s">
        <v>604</v>
      </c>
      <c r="G119" s="107">
        <v>2443081364</v>
      </c>
      <c r="H119" s="107">
        <v>2443081364</v>
      </c>
      <c r="I119" s="107" t="s">
        <v>606</v>
      </c>
      <c r="J119" s="107" t="s">
        <v>299</v>
      </c>
      <c r="K119" s="107">
        <v>43063</v>
      </c>
      <c r="L119" s="107" t="str">
        <f>"39.190479"</f>
        <v>39.190479</v>
      </c>
      <c r="M119" s="107" t="str">
        <f>"22.092388"</f>
        <v>22.092388</v>
      </c>
      <c r="N119" s="107" t="s">
        <v>659</v>
      </c>
      <c r="O119" s="107" t="s">
        <v>915</v>
      </c>
      <c r="P119" s="107" t="s">
        <v>795</v>
      </c>
      <c r="Q119" s="114" t="s">
        <v>60</v>
      </c>
    </row>
    <row r="120" spans="1:17" ht="12.75">
      <c r="A120" s="113">
        <v>2</v>
      </c>
      <c r="B120" s="107" t="s">
        <v>109</v>
      </c>
      <c r="C120" s="107" t="s">
        <v>278</v>
      </c>
      <c r="D120" s="107" t="s">
        <v>792</v>
      </c>
      <c r="E120" s="107" t="str">
        <f>"9220023"</f>
        <v>9220023</v>
      </c>
      <c r="F120" s="107" t="s">
        <v>1047</v>
      </c>
      <c r="G120" s="107">
        <v>2443092505</v>
      </c>
      <c r="H120" s="107">
        <v>2443092505</v>
      </c>
      <c r="I120" s="107" t="s">
        <v>586</v>
      </c>
      <c r="J120" s="107" t="s">
        <v>903</v>
      </c>
      <c r="K120" s="107">
        <v>43100</v>
      </c>
      <c r="L120" s="107" t="str">
        <f>"39.335490"</f>
        <v>39.335490</v>
      </c>
      <c r="M120" s="107" t="str">
        <f>"22.012722"</f>
        <v>22.012722</v>
      </c>
      <c r="N120" s="107" t="s">
        <v>659</v>
      </c>
      <c r="O120" s="107" t="s">
        <v>904</v>
      </c>
      <c r="P120" s="107" t="s">
        <v>795</v>
      </c>
      <c r="Q120" s="114" t="s">
        <v>32</v>
      </c>
    </row>
    <row r="121" spans="1:17" ht="12.75">
      <c r="A121" s="113">
        <v>2</v>
      </c>
      <c r="B121" s="107" t="s">
        <v>120</v>
      </c>
      <c r="C121" s="107" t="s">
        <v>278</v>
      </c>
      <c r="D121" s="107" t="s">
        <v>792</v>
      </c>
      <c r="E121" s="107" t="str">
        <f>"9220029"</f>
        <v>9220029</v>
      </c>
      <c r="F121" s="107" t="s">
        <v>1044</v>
      </c>
      <c r="G121" s="107">
        <v>2443051610</v>
      </c>
      <c r="H121" s="107">
        <v>2443051610</v>
      </c>
      <c r="I121" s="107" t="s">
        <v>624</v>
      </c>
      <c r="J121" s="107" t="s">
        <v>775</v>
      </c>
      <c r="K121" s="107">
        <v>43300</v>
      </c>
      <c r="L121" s="107" t="str">
        <f>"39.206935"</f>
        <v>39.206935</v>
      </c>
      <c r="M121" s="107" t="str">
        <f>"22.042153"</f>
        <v>22.042153</v>
      </c>
      <c r="N121" s="107" t="s">
        <v>659</v>
      </c>
      <c r="O121" s="107" t="s">
        <v>911</v>
      </c>
      <c r="P121" s="107" t="s">
        <v>795</v>
      </c>
      <c r="Q121" s="114" t="s">
        <v>120</v>
      </c>
    </row>
    <row r="122" spans="1:17" ht="12.75">
      <c r="A122" s="113">
        <v>2</v>
      </c>
      <c r="B122" s="107" t="s">
        <v>60</v>
      </c>
      <c r="C122" s="107" t="s">
        <v>278</v>
      </c>
      <c r="D122" s="107" t="s">
        <v>792</v>
      </c>
      <c r="E122" s="107" t="str">
        <f>"9220321"</f>
        <v>9220321</v>
      </c>
      <c r="F122" s="107" t="s">
        <v>1041</v>
      </c>
      <c r="G122" s="107">
        <v>2443096316</v>
      </c>
      <c r="H122" s="107">
        <v>2443096318</v>
      </c>
      <c r="I122" s="107" t="s">
        <v>627</v>
      </c>
      <c r="J122" s="107" t="s">
        <v>769</v>
      </c>
      <c r="K122" s="107">
        <v>43300</v>
      </c>
      <c r="L122" s="107" t="str">
        <f>"39.370896"</f>
        <v>39.370896</v>
      </c>
      <c r="M122" s="107" t="str">
        <f>"22.141881"</f>
        <v>22.141881</v>
      </c>
      <c r="N122" s="107" t="s">
        <v>659</v>
      </c>
      <c r="O122" s="107" t="s">
        <v>1071</v>
      </c>
      <c r="P122" s="107" t="s">
        <v>795</v>
      </c>
      <c r="Q122" s="114" t="s">
        <v>120</v>
      </c>
    </row>
    <row r="123" spans="1:17" ht="12.75">
      <c r="A123" s="113">
        <v>2</v>
      </c>
      <c r="B123" s="107" t="s">
        <v>60</v>
      </c>
      <c r="C123" s="107" t="s">
        <v>278</v>
      </c>
      <c r="D123" s="107" t="s">
        <v>792</v>
      </c>
      <c r="E123" s="107" t="str">
        <f>"9220241"</f>
        <v>9220241</v>
      </c>
      <c r="F123" s="107" t="s">
        <v>1049</v>
      </c>
      <c r="G123" s="107">
        <v>2443031234</v>
      </c>
      <c r="H123" s="107">
        <v>2443031234</v>
      </c>
      <c r="I123" s="107" t="s">
        <v>609</v>
      </c>
      <c r="J123" s="107" t="s">
        <v>920</v>
      </c>
      <c r="K123" s="107">
        <v>43063</v>
      </c>
      <c r="L123" s="107" t="str">
        <f>"39.184240"</f>
        <v>39.184240</v>
      </c>
      <c r="M123" s="107" t="str">
        <f>"22.129665"</f>
        <v>22.129665</v>
      </c>
      <c r="N123" s="107" t="s">
        <v>659</v>
      </c>
      <c r="O123" s="107" t="s">
        <v>1050</v>
      </c>
      <c r="P123" s="107" t="s">
        <v>795</v>
      </c>
      <c r="Q123" s="114" t="s">
        <v>60</v>
      </c>
    </row>
    <row r="124" spans="1:17" ht="12.75">
      <c r="A124" s="113">
        <v>2</v>
      </c>
      <c r="B124" s="107" t="s">
        <v>120</v>
      </c>
      <c r="C124" s="107" t="s">
        <v>278</v>
      </c>
      <c r="D124" s="107" t="s">
        <v>792</v>
      </c>
      <c r="E124" s="107" t="str">
        <f>"9220249"</f>
        <v>9220249</v>
      </c>
      <c r="F124" s="107" t="s">
        <v>1051</v>
      </c>
      <c r="G124" s="107">
        <v>2443041285</v>
      </c>
      <c r="H124" s="107">
        <v>2443041285</v>
      </c>
      <c r="I124" s="107" t="s">
        <v>635</v>
      </c>
      <c r="J124" s="107" t="s">
        <v>759</v>
      </c>
      <c r="K124" s="107">
        <v>43300</v>
      </c>
      <c r="L124" s="107" t="str">
        <f>"39.393247"</f>
        <v>39.393247</v>
      </c>
      <c r="M124" s="107" t="str">
        <f>"22.073088"</f>
        <v>22.073088</v>
      </c>
      <c r="N124" s="107" t="s">
        <v>659</v>
      </c>
      <c r="O124" s="107" t="s">
        <v>1072</v>
      </c>
      <c r="P124" s="107" t="s">
        <v>795</v>
      </c>
      <c r="Q124" s="114" t="s">
        <v>120</v>
      </c>
    </row>
    <row r="125" spans="1:17" ht="13.5" thickBot="1">
      <c r="A125" s="115">
        <v>2</v>
      </c>
      <c r="B125" s="116" t="s">
        <v>60</v>
      </c>
      <c r="C125" s="116" t="s">
        <v>278</v>
      </c>
      <c r="D125" s="116" t="s">
        <v>792</v>
      </c>
      <c r="E125" s="116" t="str">
        <f>"9220263"</f>
        <v>9220263</v>
      </c>
      <c r="F125" s="116" t="s">
        <v>1073</v>
      </c>
      <c r="G125" s="116">
        <v>2443095236</v>
      </c>
      <c r="H125" s="116">
        <v>2443095236</v>
      </c>
      <c r="I125" s="116" t="s">
        <v>615</v>
      </c>
      <c r="J125" s="116" t="s">
        <v>613</v>
      </c>
      <c r="K125" s="116">
        <v>43300</v>
      </c>
      <c r="L125" s="116" t="str">
        <f>"39.254372"</f>
        <v>39.254372</v>
      </c>
      <c r="M125" s="116" t="str">
        <f>"22.056071"</f>
        <v>22.056071</v>
      </c>
      <c r="N125" s="116" t="s">
        <v>659</v>
      </c>
      <c r="O125" s="116" t="s">
        <v>1042</v>
      </c>
      <c r="P125" s="116" t="s">
        <v>795</v>
      </c>
      <c r="Q125" s="118"/>
    </row>
    <row r="126" spans="1:17" s="54" customFormat="1" ht="13.5" thickBot="1">
      <c r="A126" s="148" t="s">
        <v>1110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51"/>
    </row>
    <row r="127" spans="1:17" ht="12.75">
      <c r="A127" s="123"/>
      <c r="B127" s="124" t="s">
        <v>32</v>
      </c>
      <c r="C127" s="124" t="s">
        <v>31</v>
      </c>
      <c r="D127" s="124" t="s">
        <v>784</v>
      </c>
      <c r="E127" s="124" t="str">
        <f>"7221001"</f>
        <v>7221001</v>
      </c>
      <c r="F127" s="124" t="s">
        <v>1074</v>
      </c>
      <c r="G127" s="124">
        <v>2441026396</v>
      </c>
      <c r="H127" s="124">
        <v>2441026396</v>
      </c>
      <c r="I127" s="124" t="s">
        <v>1075</v>
      </c>
      <c r="J127" s="124" t="s">
        <v>791</v>
      </c>
      <c r="K127" s="124">
        <v>43100</v>
      </c>
      <c r="L127" s="124" t="str">
        <f>"39.346868"</f>
        <v>39.346868</v>
      </c>
      <c r="M127" s="124" t="str">
        <f>"21.912345"</f>
        <v>21.912345</v>
      </c>
      <c r="N127" s="124" t="s">
        <v>659</v>
      </c>
      <c r="O127" s="124" t="s">
        <v>1091</v>
      </c>
      <c r="P127" s="124" t="s">
        <v>795</v>
      </c>
      <c r="Q127" s="126"/>
    </row>
    <row r="128" spans="1:17" ht="12.75">
      <c r="A128" s="113"/>
      <c r="B128" s="107" t="s">
        <v>32</v>
      </c>
      <c r="C128" s="107" t="s">
        <v>31</v>
      </c>
      <c r="D128" s="107" t="s">
        <v>784</v>
      </c>
      <c r="E128" s="107" t="str">
        <f>"7221003"</f>
        <v>7221003</v>
      </c>
      <c r="F128" s="107" t="s">
        <v>785</v>
      </c>
      <c r="G128" s="107">
        <v>2441075354</v>
      </c>
      <c r="H128" s="107">
        <v>2441075676</v>
      </c>
      <c r="I128" s="107" t="s">
        <v>446</v>
      </c>
      <c r="J128" s="107" t="s">
        <v>786</v>
      </c>
      <c r="K128" s="107">
        <v>43100</v>
      </c>
      <c r="L128" s="107" t="str">
        <f>"39.429758"</f>
        <v>39.429758</v>
      </c>
      <c r="M128" s="107" t="str">
        <f>"21.665478"</f>
        <v>21.665478</v>
      </c>
      <c r="N128" s="107" t="s">
        <v>659</v>
      </c>
      <c r="O128" s="107" t="s">
        <v>1092</v>
      </c>
      <c r="P128" s="107" t="s">
        <v>795</v>
      </c>
      <c r="Q128" s="114"/>
    </row>
    <row r="129" spans="1:17" ht="12.75">
      <c r="A129" s="113"/>
      <c r="B129" s="107" t="s">
        <v>32</v>
      </c>
      <c r="C129" s="107" t="s">
        <v>31</v>
      </c>
      <c r="D129" s="107" t="s">
        <v>784</v>
      </c>
      <c r="E129" s="107" t="str">
        <f>"7221009"</f>
        <v>7221009</v>
      </c>
      <c r="F129" s="107" t="s">
        <v>1093</v>
      </c>
      <c r="G129" s="107"/>
      <c r="H129" s="107"/>
      <c r="I129" s="107"/>
      <c r="J129" s="107" t="s">
        <v>1094</v>
      </c>
      <c r="K129" s="107">
        <v>43100</v>
      </c>
      <c r="L129" s="107">
        <f>""</f>
      </c>
      <c r="M129" s="107">
        <f>""</f>
      </c>
      <c r="N129" s="107" t="s">
        <v>659</v>
      </c>
      <c r="O129" s="107"/>
      <c r="P129" s="107"/>
      <c r="Q129" s="114"/>
    </row>
    <row r="130" spans="1:17" ht="13.5" thickBot="1">
      <c r="A130" s="115"/>
      <c r="B130" s="116" t="s">
        <v>32</v>
      </c>
      <c r="C130" s="116" t="s">
        <v>31</v>
      </c>
      <c r="D130" s="116" t="s">
        <v>784</v>
      </c>
      <c r="E130" s="116" t="str">
        <f>"7221005"</f>
        <v>7221005</v>
      </c>
      <c r="F130" s="116" t="s">
        <v>787</v>
      </c>
      <c r="G130" s="116">
        <v>2441026040</v>
      </c>
      <c r="H130" s="116">
        <v>2441023902</v>
      </c>
      <c r="I130" s="116" t="s">
        <v>450</v>
      </c>
      <c r="J130" s="116" t="s">
        <v>788</v>
      </c>
      <c r="K130" s="116">
        <v>43100</v>
      </c>
      <c r="L130" s="116" t="str">
        <f>"39.380959"</f>
        <v>39.380959</v>
      </c>
      <c r="M130" s="116" t="str">
        <f>"21.900146"</f>
        <v>21.900146</v>
      </c>
      <c r="N130" s="116" t="s">
        <v>659</v>
      </c>
      <c r="O130" s="116"/>
      <c r="P130" s="116"/>
      <c r="Q130" s="118"/>
    </row>
  </sheetData>
  <sheetProtection/>
  <mergeCells count="3">
    <mergeCell ref="A2:Q2"/>
    <mergeCell ref="A59:Q59"/>
    <mergeCell ref="A126:Q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A1" sqref="A1"/>
    </sheetView>
  </sheetViews>
  <sheetFormatPr defaultColWidth="87.57421875" defaultRowHeight="12.75"/>
  <cols>
    <col min="1" max="1" width="6.7109375" style="0" bestFit="1" customWidth="1"/>
    <col min="2" max="2" width="12.7109375" style="0" bestFit="1" customWidth="1"/>
    <col min="3" max="3" width="18.7109375" style="0" bestFit="1" customWidth="1"/>
    <col min="4" max="4" width="15.8515625" style="0" bestFit="1" customWidth="1"/>
    <col min="5" max="5" width="8.00390625" style="0" bestFit="1" customWidth="1"/>
    <col min="6" max="6" width="87.140625" style="0" bestFit="1" customWidth="1"/>
    <col min="7" max="8" width="11.00390625" style="0" bestFit="1" customWidth="1"/>
    <col min="9" max="9" width="31.00390625" style="0" bestFit="1" customWidth="1"/>
    <col min="10" max="10" width="37.140625" style="0" bestFit="1" customWidth="1"/>
    <col min="11" max="11" width="6.00390625" style="0" bestFit="1" customWidth="1"/>
    <col min="12" max="12" width="17.7109375" style="0" bestFit="1" customWidth="1"/>
    <col min="13" max="13" width="17.00390625" style="0" bestFit="1" customWidth="1"/>
    <col min="14" max="14" width="11.00390625" style="0" bestFit="1" customWidth="1"/>
    <col min="15" max="15" width="39.140625" style="0" bestFit="1" customWidth="1"/>
    <col min="16" max="16" width="15.421875" style="0" bestFit="1" customWidth="1"/>
    <col min="17" max="78" width="13.00390625" style="0" customWidth="1"/>
  </cols>
  <sheetData>
    <row r="1" spans="1:17" s="54" customFormat="1" ht="51.75" customHeight="1" thickBot="1">
      <c r="A1" s="55" t="s">
        <v>640</v>
      </c>
      <c r="B1" s="56" t="s">
        <v>641</v>
      </c>
      <c r="C1" s="56" t="s">
        <v>642</v>
      </c>
      <c r="D1" s="56" t="s">
        <v>643</v>
      </c>
      <c r="E1" s="56" t="s">
        <v>1076</v>
      </c>
      <c r="F1" s="56" t="s">
        <v>644</v>
      </c>
      <c r="G1" s="56" t="s">
        <v>645</v>
      </c>
      <c r="H1" s="56" t="s">
        <v>646</v>
      </c>
      <c r="I1" s="56" t="s">
        <v>647</v>
      </c>
      <c r="J1" s="56" t="s">
        <v>648</v>
      </c>
      <c r="K1" s="56" t="s">
        <v>649</v>
      </c>
      <c r="L1" s="56" t="s">
        <v>650</v>
      </c>
      <c r="M1" s="56" t="s">
        <v>651</v>
      </c>
      <c r="N1" s="56" t="s">
        <v>652</v>
      </c>
      <c r="O1" s="56" t="s">
        <v>654</v>
      </c>
      <c r="P1" s="57" t="s">
        <v>655</v>
      </c>
      <c r="Q1" s="57" t="s">
        <v>1095</v>
      </c>
    </row>
    <row r="2" spans="1:17" ht="13.5" thickBot="1">
      <c r="A2" s="139">
        <v>12</v>
      </c>
      <c r="B2" s="140" t="s">
        <v>1052</v>
      </c>
      <c r="C2" s="140" t="s">
        <v>9</v>
      </c>
      <c r="D2" s="140" t="s">
        <v>656</v>
      </c>
      <c r="E2" s="140" t="str">
        <f>"9220121"</f>
        <v>9220121</v>
      </c>
      <c r="F2" s="140" t="s">
        <v>1053</v>
      </c>
      <c r="G2" s="140">
        <v>2445031200</v>
      </c>
      <c r="H2" s="140"/>
      <c r="I2" s="140" t="s">
        <v>22</v>
      </c>
      <c r="J2" s="140" t="s">
        <v>657</v>
      </c>
      <c r="K2" s="140">
        <v>43065</v>
      </c>
      <c r="L2" s="140" t="str">
        <f>"39.347380"</f>
        <v>39.347380</v>
      </c>
      <c r="M2" s="140" t="str">
        <f>"21.459061"</f>
        <v>21.459061</v>
      </c>
      <c r="N2" s="140" t="s">
        <v>658</v>
      </c>
      <c r="O2" s="140" t="s">
        <v>1077</v>
      </c>
      <c r="P2" s="140" t="s">
        <v>661</v>
      </c>
      <c r="Q2" s="141" t="s">
        <v>60</v>
      </c>
    </row>
    <row r="3" spans="1:17" ht="12.75">
      <c r="A3" s="109">
        <v>5</v>
      </c>
      <c r="B3" s="110" t="s">
        <v>32</v>
      </c>
      <c r="C3" s="110" t="s">
        <v>31</v>
      </c>
      <c r="D3" s="110" t="s">
        <v>656</v>
      </c>
      <c r="E3" s="110" t="str">
        <f>"9220307"</f>
        <v>9220307</v>
      </c>
      <c r="F3" s="110" t="s">
        <v>947</v>
      </c>
      <c r="G3" s="110">
        <v>2441041787</v>
      </c>
      <c r="H3" s="110">
        <v>2441041787</v>
      </c>
      <c r="I3" s="110" t="s">
        <v>35</v>
      </c>
      <c r="J3" s="110" t="s">
        <v>713</v>
      </c>
      <c r="K3" s="110">
        <v>43100</v>
      </c>
      <c r="L3" s="110" t="str">
        <f>"39.358797"</f>
        <v>39.358797</v>
      </c>
      <c r="M3" s="110" t="str">
        <f>"21.941517"</f>
        <v>21.941517</v>
      </c>
      <c r="N3" s="110" t="s">
        <v>659</v>
      </c>
      <c r="O3" s="110" t="s">
        <v>773</v>
      </c>
      <c r="P3" s="110" t="s">
        <v>661</v>
      </c>
      <c r="Q3" s="112" t="s">
        <v>32</v>
      </c>
    </row>
    <row r="4" spans="1:17" ht="12.75">
      <c r="A4" s="113">
        <v>1</v>
      </c>
      <c r="B4" s="107" t="s">
        <v>32</v>
      </c>
      <c r="C4" s="107" t="s">
        <v>31</v>
      </c>
      <c r="D4" s="107" t="s">
        <v>656</v>
      </c>
      <c r="E4" s="107" t="str">
        <f>"9220357"</f>
        <v>9220357</v>
      </c>
      <c r="F4" s="107" t="s">
        <v>944</v>
      </c>
      <c r="G4" s="107">
        <v>2441023977</v>
      </c>
      <c r="H4" s="107">
        <v>2441073860</v>
      </c>
      <c r="I4" s="107" t="s">
        <v>672</v>
      </c>
      <c r="J4" s="107" t="s">
        <v>673</v>
      </c>
      <c r="K4" s="107">
        <v>43132</v>
      </c>
      <c r="L4" s="107" t="str">
        <f>"39.363588"</f>
        <v>39.363588</v>
      </c>
      <c r="M4" s="107" t="str">
        <f>"21.915399"</f>
        <v>21.915399</v>
      </c>
      <c r="N4" s="107" t="s">
        <v>659</v>
      </c>
      <c r="O4" s="107" t="s">
        <v>945</v>
      </c>
      <c r="P4" s="107" t="s">
        <v>661</v>
      </c>
      <c r="Q4" s="114" t="s">
        <v>32</v>
      </c>
    </row>
    <row r="5" spans="1:17" ht="12.75">
      <c r="A5" s="113">
        <v>3</v>
      </c>
      <c r="B5" s="107" t="s">
        <v>32</v>
      </c>
      <c r="C5" s="107" t="s">
        <v>31</v>
      </c>
      <c r="D5" s="107" t="s">
        <v>656</v>
      </c>
      <c r="E5" s="107" t="str">
        <f>"9220332"</f>
        <v>9220332</v>
      </c>
      <c r="F5" s="107" t="s">
        <v>938</v>
      </c>
      <c r="G5" s="107">
        <v>2441073912</v>
      </c>
      <c r="H5" s="107">
        <v>2441021773</v>
      </c>
      <c r="I5" s="107" t="s">
        <v>50</v>
      </c>
      <c r="J5" s="107" t="s">
        <v>694</v>
      </c>
      <c r="K5" s="107">
        <v>43100</v>
      </c>
      <c r="L5" s="107" t="str">
        <f>"39.365468"</f>
        <v>39.365468</v>
      </c>
      <c r="M5" s="107" t="str">
        <f>"21.926746"</f>
        <v>21.926746</v>
      </c>
      <c r="N5" s="107" t="s">
        <v>659</v>
      </c>
      <c r="O5" s="107" t="s">
        <v>939</v>
      </c>
      <c r="P5" s="107" t="s">
        <v>719</v>
      </c>
      <c r="Q5" s="114" t="s">
        <v>32</v>
      </c>
    </row>
    <row r="6" spans="1:17" ht="12.75">
      <c r="A6" s="113">
        <v>4</v>
      </c>
      <c r="B6" s="107" t="s">
        <v>32</v>
      </c>
      <c r="C6" s="107" t="s">
        <v>31</v>
      </c>
      <c r="D6" s="107" t="s">
        <v>656</v>
      </c>
      <c r="E6" s="107" t="str">
        <f>"9220341"</f>
        <v>9220341</v>
      </c>
      <c r="F6" s="107" t="s">
        <v>952</v>
      </c>
      <c r="G6" s="107">
        <v>2441026192</v>
      </c>
      <c r="H6" s="107">
        <v>2441026178</v>
      </c>
      <c r="I6" s="107" t="s">
        <v>54</v>
      </c>
      <c r="J6" s="107" t="s">
        <v>1055</v>
      </c>
      <c r="K6" s="107">
        <v>43100</v>
      </c>
      <c r="L6" s="107" t="str">
        <f>"39.369962"</f>
        <v>39.369962</v>
      </c>
      <c r="M6" s="107" t="str">
        <f>"21.913858"</f>
        <v>21.913858</v>
      </c>
      <c r="N6" s="107" t="s">
        <v>659</v>
      </c>
      <c r="O6" s="107" t="s">
        <v>953</v>
      </c>
      <c r="P6" s="107" t="s">
        <v>661</v>
      </c>
      <c r="Q6" s="114" t="s">
        <v>32</v>
      </c>
    </row>
    <row r="7" spans="1:17" ht="12.75">
      <c r="A7" s="113">
        <v>5</v>
      </c>
      <c r="B7" s="107" t="s">
        <v>32</v>
      </c>
      <c r="C7" s="107" t="s">
        <v>31</v>
      </c>
      <c r="D7" s="107" t="s">
        <v>656</v>
      </c>
      <c r="E7" s="107" t="str">
        <f>"9220403"</f>
        <v>9220403</v>
      </c>
      <c r="F7" s="107" t="s">
        <v>943</v>
      </c>
      <c r="G7" s="107">
        <v>2441070665</v>
      </c>
      <c r="H7" s="107">
        <v>2441079743</v>
      </c>
      <c r="I7" s="107" t="s">
        <v>58</v>
      </c>
      <c r="J7" s="107" t="s">
        <v>711</v>
      </c>
      <c r="K7" s="107">
        <v>43132</v>
      </c>
      <c r="L7" s="107" t="str">
        <f>"39.354265"</f>
        <v>39.354265</v>
      </c>
      <c r="M7" s="107" t="str">
        <f>"21.930275"</f>
        <v>21.930275</v>
      </c>
      <c r="N7" s="107" t="s">
        <v>659</v>
      </c>
      <c r="O7" s="107" t="s">
        <v>709</v>
      </c>
      <c r="P7" s="107" t="s">
        <v>661</v>
      </c>
      <c r="Q7" s="114" t="s">
        <v>32</v>
      </c>
    </row>
    <row r="8" spans="1:17" ht="12.75">
      <c r="A8" s="113">
        <v>2</v>
      </c>
      <c r="B8" s="107" t="s">
        <v>32</v>
      </c>
      <c r="C8" s="107" t="s">
        <v>31</v>
      </c>
      <c r="D8" s="107" t="s">
        <v>656</v>
      </c>
      <c r="E8" s="107" t="str">
        <f>"9520687"</f>
        <v>9520687</v>
      </c>
      <c r="F8" s="107" t="s">
        <v>61</v>
      </c>
      <c r="G8" s="107">
        <v>2441075134</v>
      </c>
      <c r="H8" s="107">
        <v>2441075134</v>
      </c>
      <c r="I8" s="107" t="s">
        <v>64</v>
      </c>
      <c r="J8" s="107" t="s">
        <v>679</v>
      </c>
      <c r="K8" s="107">
        <v>43100</v>
      </c>
      <c r="L8" s="107" t="str">
        <f>"39.376020"</f>
        <v>39.376020</v>
      </c>
      <c r="M8" s="107" t="str">
        <f>"21.930252"</f>
        <v>21.930252</v>
      </c>
      <c r="N8" s="107" t="s">
        <v>659</v>
      </c>
      <c r="O8" s="107" t="s">
        <v>704</v>
      </c>
      <c r="P8" s="107" t="s">
        <v>661</v>
      </c>
      <c r="Q8" s="114" t="s">
        <v>32</v>
      </c>
    </row>
    <row r="9" spans="1:17" ht="12.75">
      <c r="A9" s="113">
        <v>1</v>
      </c>
      <c r="B9" s="107" t="s">
        <v>32</v>
      </c>
      <c r="C9" s="107" t="s">
        <v>31</v>
      </c>
      <c r="D9" s="107" t="s">
        <v>656</v>
      </c>
      <c r="E9" s="107" t="str">
        <f>"9220001"</f>
        <v>9220001</v>
      </c>
      <c r="F9" s="107" t="s">
        <v>1078</v>
      </c>
      <c r="G9" s="107">
        <v>2441023978</v>
      </c>
      <c r="H9" s="107">
        <v>2441073860</v>
      </c>
      <c r="I9" s="107" t="s">
        <v>67</v>
      </c>
      <c r="J9" s="107" t="s">
        <v>670</v>
      </c>
      <c r="K9" s="107">
        <v>43132</v>
      </c>
      <c r="L9" s="107" t="str">
        <f>"39.363810"</f>
        <v>39.363810</v>
      </c>
      <c r="M9" s="107" t="str">
        <f>"21.915383"</f>
        <v>21.915383</v>
      </c>
      <c r="N9" s="107" t="s">
        <v>659</v>
      </c>
      <c r="O9" s="107" t="s">
        <v>671</v>
      </c>
      <c r="P9" s="107" t="s">
        <v>661</v>
      </c>
      <c r="Q9" s="114" t="s">
        <v>32</v>
      </c>
    </row>
    <row r="10" spans="1:17" ht="12.75">
      <c r="A10" s="113">
        <v>2</v>
      </c>
      <c r="B10" s="107" t="s">
        <v>32</v>
      </c>
      <c r="C10" s="107" t="s">
        <v>31</v>
      </c>
      <c r="D10" s="107" t="s">
        <v>656</v>
      </c>
      <c r="E10" s="107" t="str">
        <f>"9220062"</f>
        <v>9220062</v>
      </c>
      <c r="F10" s="107" t="s">
        <v>950</v>
      </c>
      <c r="G10" s="107">
        <v>2441021439</v>
      </c>
      <c r="H10" s="107">
        <v>2441021439</v>
      </c>
      <c r="I10" s="107" t="s">
        <v>70</v>
      </c>
      <c r="J10" s="107" t="s">
        <v>683</v>
      </c>
      <c r="K10" s="107">
        <v>43100</v>
      </c>
      <c r="L10" s="107" t="str">
        <f>"39.369265"</f>
        <v>39.369265</v>
      </c>
      <c r="M10" s="107" t="str">
        <f>"21.921733"</f>
        <v>21.921733</v>
      </c>
      <c r="N10" s="107" t="s">
        <v>659</v>
      </c>
      <c r="O10" s="107" t="s">
        <v>684</v>
      </c>
      <c r="P10" s="107" t="s">
        <v>661</v>
      </c>
      <c r="Q10" s="114" t="s">
        <v>32</v>
      </c>
    </row>
    <row r="11" spans="1:17" ht="12.75">
      <c r="A11" s="113">
        <v>3</v>
      </c>
      <c r="B11" s="107" t="s">
        <v>32</v>
      </c>
      <c r="C11" s="107" t="s">
        <v>31</v>
      </c>
      <c r="D11" s="107" t="s">
        <v>656</v>
      </c>
      <c r="E11" s="107" t="str">
        <f>"9220063"</f>
        <v>9220063</v>
      </c>
      <c r="F11" s="107" t="s">
        <v>951</v>
      </c>
      <c r="G11" s="107">
        <v>2441021773</v>
      </c>
      <c r="H11" s="107">
        <v>2441021773</v>
      </c>
      <c r="I11" s="107" t="s">
        <v>73</v>
      </c>
      <c r="J11" s="107" t="s">
        <v>698</v>
      </c>
      <c r="K11" s="107">
        <v>43100</v>
      </c>
      <c r="L11" s="107" t="str">
        <f>"39.365773"</f>
        <v>39.365773</v>
      </c>
      <c r="M11" s="107" t="str">
        <f>"21.926883"</f>
        <v>21.926883</v>
      </c>
      <c r="N11" s="107" t="s">
        <v>659</v>
      </c>
      <c r="O11" s="107" t="s">
        <v>669</v>
      </c>
      <c r="P11" s="107" t="s">
        <v>661</v>
      </c>
      <c r="Q11" s="114" t="s">
        <v>32</v>
      </c>
    </row>
    <row r="12" spans="1:17" ht="12.75">
      <c r="A12" s="113">
        <v>4</v>
      </c>
      <c r="B12" s="107" t="s">
        <v>32</v>
      </c>
      <c r="C12" s="107" t="s">
        <v>31</v>
      </c>
      <c r="D12" s="107" t="s">
        <v>656</v>
      </c>
      <c r="E12" s="107" t="str">
        <f>"9220064"</f>
        <v>9220064</v>
      </c>
      <c r="F12" s="107" t="s">
        <v>934</v>
      </c>
      <c r="G12" s="107">
        <v>2441021371</v>
      </c>
      <c r="H12" s="107">
        <v>2441021371</v>
      </c>
      <c r="I12" s="107" t="s">
        <v>77</v>
      </c>
      <c r="J12" s="107" t="s">
        <v>703</v>
      </c>
      <c r="K12" s="107">
        <v>43100</v>
      </c>
      <c r="L12" s="107" t="str">
        <f>"39.374087"</f>
        <v>39.374087</v>
      </c>
      <c r="M12" s="107" t="str">
        <f>"21.916299"</f>
        <v>21.916299</v>
      </c>
      <c r="N12" s="107" t="s">
        <v>659</v>
      </c>
      <c r="O12" s="107" t="s">
        <v>697</v>
      </c>
      <c r="P12" s="107" t="s">
        <v>661</v>
      </c>
      <c r="Q12" s="114" t="s">
        <v>32</v>
      </c>
    </row>
    <row r="13" spans="1:17" ht="12.75">
      <c r="A13" s="113">
        <v>5</v>
      </c>
      <c r="B13" s="107" t="s">
        <v>32</v>
      </c>
      <c r="C13" s="107" t="s">
        <v>31</v>
      </c>
      <c r="D13" s="107" t="s">
        <v>656</v>
      </c>
      <c r="E13" s="107" t="str">
        <f>"9220002"</f>
        <v>9220002</v>
      </c>
      <c r="F13" s="107" t="s">
        <v>956</v>
      </c>
      <c r="G13" s="107">
        <v>2441022806</v>
      </c>
      <c r="H13" s="107">
        <v>2441020322</v>
      </c>
      <c r="I13" s="107" t="s">
        <v>82</v>
      </c>
      <c r="J13" s="107" t="s">
        <v>717</v>
      </c>
      <c r="K13" s="107">
        <v>43132</v>
      </c>
      <c r="L13" s="107" t="str">
        <f>"39.358792"</f>
        <v>39.358792</v>
      </c>
      <c r="M13" s="107" t="str">
        <f>"21.921266"</f>
        <v>21.921266</v>
      </c>
      <c r="N13" s="107" t="s">
        <v>659</v>
      </c>
      <c r="O13" s="107" t="s">
        <v>1056</v>
      </c>
      <c r="P13" s="107" t="s">
        <v>661</v>
      </c>
      <c r="Q13" s="114" t="s">
        <v>32</v>
      </c>
    </row>
    <row r="14" spans="1:17" ht="12.75">
      <c r="A14" s="113">
        <v>1</v>
      </c>
      <c r="B14" s="107" t="s">
        <v>32</v>
      </c>
      <c r="C14" s="107" t="s">
        <v>31</v>
      </c>
      <c r="D14" s="107" t="s">
        <v>656</v>
      </c>
      <c r="E14" s="107" t="str">
        <f>"9220204"</f>
        <v>9220204</v>
      </c>
      <c r="F14" s="107" t="s">
        <v>957</v>
      </c>
      <c r="G14" s="107">
        <v>2441022664</v>
      </c>
      <c r="H14" s="107">
        <v>2441022542</v>
      </c>
      <c r="I14" s="107" t="s">
        <v>86</v>
      </c>
      <c r="J14" s="107" t="s">
        <v>668</v>
      </c>
      <c r="K14" s="107">
        <v>43100</v>
      </c>
      <c r="L14" s="107" t="str">
        <f>"39.359537"</f>
        <v>39.359537</v>
      </c>
      <c r="M14" s="107" t="str">
        <f>"21.912605"</f>
        <v>21.912605</v>
      </c>
      <c r="N14" s="107" t="s">
        <v>659</v>
      </c>
      <c r="O14" s="107" t="s">
        <v>678</v>
      </c>
      <c r="P14" s="107" t="s">
        <v>661</v>
      </c>
      <c r="Q14" s="114" t="s">
        <v>32</v>
      </c>
    </row>
    <row r="15" spans="1:17" ht="12.75">
      <c r="A15" s="113">
        <v>4</v>
      </c>
      <c r="B15" s="107" t="s">
        <v>32</v>
      </c>
      <c r="C15" s="107" t="s">
        <v>31</v>
      </c>
      <c r="D15" s="107" t="s">
        <v>656</v>
      </c>
      <c r="E15" s="107" t="str">
        <f>"9220205"</f>
        <v>9220205</v>
      </c>
      <c r="F15" s="107" t="s">
        <v>928</v>
      </c>
      <c r="G15" s="107">
        <v>2441022302</v>
      </c>
      <c r="H15" s="107">
        <v>2441022683</v>
      </c>
      <c r="I15" s="107" t="s">
        <v>91</v>
      </c>
      <c r="J15" s="107" t="s">
        <v>700</v>
      </c>
      <c r="K15" s="107">
        <v>43100</v>
      </c>
      <c r="L15" s="107" t="str">
        <f>"39.367275"</f>
        <v>39.367275</v>
      </c>
      <c r="M15" s="107" t="str">
        <f>"21.905865"</f>
        <v>21.905865</v>
      </c>
      <c r="N15" s="107" t="s">
        <v>659</v>
      </c>
      <c r="O15" s="107" t="s">
        <v>929</v>
      </c>
      <c r="P15" s="107" t="s">
        <v>661</v>
      </c>
      <c r="Q15" s="114" t="s">
        <v>32</v>
      </c>
    </row>
    <row r="16" spans="1:17" ht="12.75">
      <c r="A16" s="113">
        <v>2</v>
      </c>
      <c r="B16" s="107" t="s">
        <v>32</v>
      </c>
      <c r="C16" s="107" t="s">
        <v>31</v>
      </c>
      <c r="D16" s="107" t="s">
        <v>656</v>
      </c>
      <c r="E16" s="107" t="str">
        <f>"9220206"</f>
        <v>9220206</v>
      </c>
      <c r="F16" s="107" t="s">
        <v>958</v>
      </c>
      <c r="G16" s="107">
        <v>2441023602</v>
      </c>
      <c r="H16" s="107">
        <v>2441041846</v>
      </c>
      <c r="I16" s="107" t="s">
        <v>96</v>
      </c>
      <c r="J16" s="107" t="s">
        <v>685</v>
      </c>
      <c r="K16" s="107">
        <v>43131</v>
      </c>
      <c r="L16" s="107" t="str">
        <f>"39.369189"</f>
        <v>39.369189</v>
      </c>
      <c r="M16" s="107" t="str">
        <f>"21.930672"</f>
        <v>21.930672</v>
      </c>
      <c r="N16" s="107" t="s">
        <v>659</v>
      </c>
      <c r="O16" s="107" t="s">
        <v>686</v>
      </c>
      <c r="P16" s="107" t="s">
        <v>661</v>
      </c>
      <c r="Q16" s="114" t="s">
        <v>32</v>
      </c>
    </row>
    <row r="17" spans="1:17" ht="12.75">
      <c r="A17" s="113">
        <v>3</v>
      </c>
      <c r="B17" s="107" t="s">
        <v>32</v>
      </c>
      <c r="C17" s="107" t="s">
        <v>31</v>
      </c>
      <c r="D17" s="107" t="s">
        <v>656</v>
      </c>
      <c r="E17" s="107" t="str">
        <f>"9220003"</f>
        <v>9220003</v>
      </c>
      <c r="F17" s="107" t="s">
        <v>946</v>
      </c>
      <c r="G17" s="107">
        <v>2441021418</v>
      </c>
      <c r="H17" s="107">
        <v>2441021418</v>
      </c>
      <c r="I17" s="107" t="s">
        <v>101</v>
      </c>
      <c r="J17" s="107" t="s">
        <v>696</v>
      </c>
      <c r="K17" s="107">
        <v>43100</v>
      </c>
      <c r="L17" s="107" t="str">
        <f>"39.359652"</f>
        <v>39.359652</v>
      </c>
      <c r="M17" s="107" t="str">
        <f>"21.935004"</f>
        <v>21.935004</v>
      </c>
      <c r="N17" s="107" t="s">
        <v>659</v>
      </c>
      <c r="O17" s="107" t="s">
        <v>764</v>
      </c>
      <c r="P17" s="107" t="s">
        <v>661</v>
      </c>
      <c r="Q17" s="114" t="s">
        <v>32</v>
      </c>
    </row>
    <row r="18" spans="1:17" ht="12.75">
      <c r="A18" s="113">
        <v>3</v>
      </c>
      <c r="B18" s="107" t="s">
        <v>109</v>
      </c>
      <c r="C18" s="107" t="s">
        <v>31</v>
      </c>
      <c r="D18" s="107" t="s">
        <v>656</v>
      </c>
      <c r="E18" s="107" t="str">
        <f>"9220215"</f>
        <v>9220215</v>
      </c>
      <c r="F18" s="107" t="s">
        <v>930</v>
      </c>
      <c r="G18" s="107">
        <v>2441061476</v>
      </c>
      <c r="H18" s="107">
        <v>2441061476</v>
      </c>
      <c r="I18" s="107" t="s">
        <v>688</v>
      </c>
      <c r="J18" s="107" t="s">
        <v>689</v>
      </c>
      <c r="K18" s="107">
        <v>43100</v>
      </c>
      <c r="L18" s="107" t="str">
        <f>"39.369655"</f>
        <v>39.369655</v>
      </c>
      <c r="M18" s="107" t="str">
        <f>"22.006040"</f>
        <v>22.006040</v>
      </c>
      <c r="N18" s="107" t="s">
        <v>659</v>
      </c>
      <c r="O18" s="107" t="s">
        <v>931</v>
      </c>
      <c r="P18" s="107" t="s">
        <v>661</v>
      </c>
      <c r="Q18" s="114" t="s">
        <v>32</v>
      </c>
    </row>
    <row r="19" spans="1:17" ht="12.75">
      <c r="A19" s="113">
        <v>4</v>
      </c>
      <c r="B19" s="107" t="s">
        <v>109</v>
      </c>
      <c r="C19" s="107" t="s">
        <v>31</v>
      </c>
      <c r="D19" s="107" t="s">
        <v>656</v>
      </c>
      <c r="E19" s="107" t="str">
        <f>"9220072"</f>
        <v>9220072</v>
      </c>
      <c r="F19" s="107" t="s">
        <v>937</v>
      </c>
      <c r="G19" s="107">
        <v>2441021393</v>
      </c>
      <c r="H19" s="107">
        <v>2441021393</v>
      </c>
      <c r="I19" s="107" t="s">
        <v>118</v>
      </c>
      <c r="J19" s="107" t="s">
        <v>706</v>
      </c>
      <c r="K19" s="107">
        <v>43100</v>
      </c>
      <c r="L19" s="107" t="str">
        <f>"39.402617"</f>
        <v>39.402617</v>
      </c>
      <c r="M19" s="107" t="str">
        <f>"21.894853"</f>
        <v>21.894853</v>
      </c>
      <c r="N19" s="107" t="s">
        <v>659</v>
      </c>
      <c r="O19" s="107" t="s">
        <v>714</v>
      </c>
      <c r="P19" s="107" t="s">
        <v>661</v>
      </c>
      <c r="Q19" s="114" t="s">
        <v>32</v>
      </c>
    </row>
    <row r="20" spans="1:17" ht="12.75">
      <c r="A20" s="113">
        <v>5</v>
      </c>
      <c r="B20" s="107" t="s">
        <v>109</v>
      </c>
      <c r="C20" s="107" t="s">
        <v>31</v>
      </c>
      <c r="D20" s="107" t="s">
        <v>656</v>
      </c>
      <c r="E20" s="107" t="str">
        <f>"9220020"</f>
        <v>9220020</v>
      </c>
      <c r="F20" s="107" t="s">
        <v>926</v>
      </c>
      <c r="G20" s="107">
        <v>2441081025</v>
      </c>
      <c r="H20" s="107">
        <v>2441081180</v>
      </c>
      <c r="I20" s="107" t="s">
        <v>124</v>
      </c>
      <c r="J20" s="107" t="s">
        <v>122</v>
      </c>
      <c r="K20" s="107">
        <v>43100</v>
      </c>
      <c r="L20" s="107" t="str">
        <f>"39.280610"</f>
        <v>39.280610</v>
      </c>
      <c r="M20" s="107" t="str">
        <f>"21.903687"</f>
        <v>21.903687</v>
      </c>
      <c r="N20" s="107" t="s">
        <v>659</v>
      </c>
      <c r="O20" s="107" t="s">
        <v>674</v>
      </c>
      <c r="P20" s="107" t="s">
        <v>1057</v>
      </c>
      <c r="Q20" s="114" t="s">
        <v>109</v>
      </c>
    </row>
    <row r="21" spans="1:17" ht="12.75">
      <c r="A21" s="113">
        <v>5</v>
      </c>
      <c r="B21" s="107" t="s">
        <v>109</v>
      </c>
      <c r="C21" s="107" t="s">
        <v>31</v>
      </c>
      <c r="D21" s="107" t="s">
        <v>656</v>
      </c>
      <c r="E21" s="107" t="str">
        <f>"9220022"</f>
        <v>9220022</v>
      </c>
      <c r="F21" s="107" t="s">
        <v>954</v>
      </c>
      <c r="G21" s="107">
        <v>2441088307</v>
      </c>
      <c r="H21" s="107">
        <v>2441088307</v>
      </c>
      <c r="I21" s="107" t="s">
        <v>129</v>
      </c>
      <c r="J21" s="107" t="s">
        <v>715</v>
      </c>
      <c r="K21" s="107">
        <v>43132</v>
      </c>
      <c r="L21" s="107" t="str">
        <f>"39.277185"</f>
        <v>39.277185</v>
      </c>
      <c r="M21" s="107" t="str">
        <f>"21.960763"</f>
        <v>21.960763</v>
      </c>
      <c r="N21" s="107" t="s">
        <v>659</v>
      </c>
      <c r="O21" s="107" t="s">
        <v>1079</v>
      </c>
      <c r="P21" s="107" t="s">
        <v>661</v>
      </c>
      <c r="Q21" s="114" t="s">
        <v>32</v>
      </c>
    </row>
    <row r="22" spans="1:17" ht="12.75">
      <c r="A22" s="113">
        <v>2</v>
      </c>
      <c r="B22" s="107" t="s">
        <v>32</v>
      </c>
      <c r="C22" s="107" t="s">
        <v>31</v>
      </c>
      <c r="D22" s="107" t="s">
        <v>656</v>
      </c>
      <c r="E22" s="107" t="str">
        <f>"9220081"</f>
        <v>9220081</v>
      </c>
      <c r="F22" s="107" t="s">
        <v>940</v>
      </c>
      <c r="G22" s="107">
        <v>2441028506</v>
      </c>
      <c r="H22" s="107">
        <v>2441028503</v>
      </c>
      <c r="I22" s="107" t="s">
        <v>135</v>
      </c>
      <c r="J22" s="107" t="s">
        <v>681</v>
      </c>
      <c r="K22" s="107">
        <v>43100</v>
      </c>
      <c r="L22" s="107" t="str">
        <f>"39.392226"</f>
        <v>39.392226</v>
      </c>
      <c r="M22" s="107" t="str">
        <f>"21.921493"</f>
        <v>21.921493</v>
      </c>
      <c r="N22" s="107" t="s">
        <v>659</v>
      </c>
      <c r="O22" s="107" t="s">
        <v>783</v>
      </c>
      <c r="P22" s="107" t="s">
        <v>719</v>
      </c>
      <c r="Q22" s="114" t="s">
        <v>32</v>
      </c>
    </row>
    <row r="23" spans="1:17" ht="12.75">
      <c r="A23" s="113">
        <v>1</v>
      </c>
      <c r="B23" s="107" t="s">
        <v>109</v>
      </c>
      <c r="C23" s="107" t="s">
        <v>31</v>
      </c>
      <c r="D23" s="107" t="s">
        <v>656</v>
      </c>
      <c r="E23" s="107" t="str">
        <f>"9220032"</f>
        <v>9220032</v>
      </c>
      <c r="F23" s="107" t="s">
        <v>948</v>
      </c>
      <c r="G23" s="107">
        <v>2441036309</v>
      </c>
      <c r="H23" s="107">
        <v>2441036309</v>
      </c>
      <c r="I23" s="107" t="s">
        <v>140</v>
      </c>
      <c r="J23" s="107" t="s">
        <v>949</v>
      </c>
      <c r="K23" s="107">
        <v>43100</v>
      </c>
      <c r="L23" s="107" t="str">
        <f>"39.323095"</f>
        <v>39.323095</v>
      </c>
      <c r="M23" s="107" t="str">
        <f>"21.875534"</f>
        <v>21.875534</v>
      </c>
      <c r="N23" s="107" t="s">
        <v>659</v>
      </c>
      <c r="O23" s="107" t="s">
        <v>770</v>
      </c>
      <c r="P23" s="107" t="s">
        <v>661</v>
      </c>
      <c r="Q23" s="114" t="s">
        <v>109</v>
      </c>
    </row>
    <row r="24" spans="1:17" ht="12.75">
      <c r="A24" s="113">
        <v>3</v>
      </c>
      <c r="B24" s="107" t="s">
        <v>109</v>
      </c>
      <c r="C24" s="107" t="s">
        <v>31</v>
      </c>
      <c r="D24" s="107" t="s">
        <v>656</v>
      </c>
      <c r="E24" s="107" t="str">
        <f>"9220089"</f>
        <v>9220089</v>
      </c>
      <c r="F24" s="107" t="s">
        <v>932</v>
      </c>
      <c r="G24" s="107">
        <v>2441067147</v>
      </c>
      <c r="H24" s="107">
        <v>2441067173</v>
      </c>
      <c r="I24" s="107" t="s">
        <v>146</v>
      </c>
      <c r="J24" s="107" t="s">
        <v>691</v>
      </c>
      <c r="K24" s="107">
        <v>43100</v>
      </c>
      <c r="L24" s="107" t="str">
        <f>"39.439084"</f>
        <v>39.439084</v>
      </c>
      <c r="M24" s="107" t="str">
        <f>"21.966633"</f>
        <v>21.966633</v>
      </c>
      <c r="N24" s="107" t="s">
        <v>659</v>
      </c>
      <c r="O24" s="107" t="s">
        <v>1058</v>
      </c>
      <c r="P24" s="107" t="s">
        <v>661</v>
      </c>
      <c r="Q24" s="114" t="s">
        <v>120</v>
      </c>
    </row>
    <row r="25" spans="1:17" ht="12.75">
      <c r="A25" s="113">
        <v>1</v>
      </c>
      <c r="B25" s="107" t="s">
        <v>109</v>
      </c>
      <c r="C25" s="107" t="s">
        <v>31</v>
      </c>
      <c r="D25" s="107" t="s">
        <v>656</v>
      </c>
      <c r="E25" s="107" t="str">
        <f>"9220040"</f>
        <v>9220040</v>
      </c>
      <c r="F25" s="107" t="s">
        <v>927</v>
      </c>
      <c r="G25" s="107">
        <v>2441055281</v>
      </c>
      <c r="H25" s="107">
        <v>2441055281</v>
      </c>
      <c r="I25" s="107" t="s">
        <v>151</v>
      </c>
      <c r="J25" s="107" t="s">
        <v>666</v>
      </c>
      <c r="K25" s="107">
        <v>43100</v>
      </c>
      <c r="L25" s="107" t="str">
        <f>"39.339361"</f>
        <v>39.339361</v>
      </c>
      <c r="M25" s="107" t="str">
        <f>"21.840524"</f>
        <v>21.840524</v>
      </c>
      <c r="N25" s="107" t="s">
        <v>659</v>
      </c>
      <c r="O25" s="107" t="s">
        <v>729</v>
      </c>
      <c r="P25" s="107" t="s">
        <v>661</v>
      </c>
      <c r="Q25" s="114" t="s">
        <v>109</v>
      </c>
    </row>
    <row r="26" spans="1:17" ht="12.75">
      <c r="A26" s="113">
        <v>3</v>
      </c>
      <c r="B26" s="107" t="s">
        <v>109</v>
      </c>
      <c r="C26" s="107" t="s">
        <v>31</v>
      </c>
      <c r="D26" s="107" t="s">
        <v>656</v>
      </c>
      <c r="E26" s="107" t="str">
        <f>"9220260"</f>
        <v>9220260</v>
      </c>
      <c r="F26" s="107" t="s">
        <v>935</v>
      </c>
      <c r="G26" s="107">
        <v>2441061332</v>
      </c>
      <c r="H26" s="107">
        <v>2441061332</v>
      </c>
      <c r="I26" s="107" t="s">
        <v>156</v>
      </c>
      <c r="J26" s="107" t="s">
        <v>154</v>
      </c>
      <c r="K26" s="107">
        <v>43100</v>
      </c>
      <c r="L26" s="107" t="str">
        <f>"39.363037"</f>
        <v>39.363037</v>
      </c>
      <c r="M26" s="107" t="str">
        <f>"21.973255"</f>
        <v>21.973255</v>
      </c>
      <c r="N26" s="107" t="s">
        <v>659</v>
      </c>
      <c r="O26" s="107" t="s">
        <v>936</v>
      </c>
      <c r="P26" s="107" t="s">
        <v>661</v>
      </c>
      <c r="Q26" s="114" t="s">
        <v>32</v>
      </c>
    </row>
    <row r="27" spans="1:17" ht="13.5" thickBot="1">
      <c r="A27" s="115">
        <v>1</v>
      </c>
      <c r="B27" s="116" t="s">
        <v>32</v>
      </c>
      <c r="C27" s="116" t="s">
        <v>31</v>
      </c>
      <c r="D27" s="116" t="s">
        <v>656</v>
      </c>
      <c r="E27" s="116" t="str">
        <f>"9220360"</f>
        <v>9220360</v>
      </c>
      <c r="F27" s="116" t="s">
        <v>104</v>
      </c>
      <c r="G27" s="116">
        <v>2441041534</v>
      </c>
      <c r="H27" s="116">
        <v>2441041534</v>
      </c>
      <c r="I27" s="116" t="s">
        <v>107</v>
      </c>
      <c r="J27" s="116" t="s">
        <v>668</v>
      </c>
      <c r="K27" s="116">
        <v>43100</v>
      </c>
      <c r="L27" s="116" t="str">
        <f>"39.356654"</f>
        <v>39.356654</v>
      </c>
      <c r="M27" s="116" t="str">
        <f>"21.912514"</f>
        <v>21.912514</v>
      </c>
      <c r="N27" s="116" t="s">
        <v>659</v>
      </c>
      <c r="O27" s="116" t="s">
        <v>941</v>
      </c>
      <c r="P27" s="116" t="s">
        <v>719</v>
      </c>
      <c r="Q27" s="118" t="s">
        <v>32</v>
      </c>
    </row>
    <row r="28" spans="1:17" ht="12.75">
      <c r="A28" s="123">
        <v>11</v>
      </c>
      <c r="B28" s="124" t="s">
        <v>180</v>
      </c>
      <c r="C28" s="124" t="s">
        <v>158</v>
      </c>
      <c r="D28" s="124" t="s">
        <v>656</v>
      </c>
      <c r="E28" s="124" t="str">
        <f>"9220033"</f>
        <v>9220033</v>
      </c>
      <c r="F28" s="124" t="s">
        <v>959</v>
      </c>
      <c r="G28" s="124">
        <v>2441092300</v>
      </c>
      <c r="H28" s="124">
        <v>2441092300</v>
      </c>
      <c r="I28" s="124" t="s">
        <v>721</v>
      </c>
      <c r="J28" s="124" t="s">
        <v>722</v>
      </c>
      <c r="K28" s="124">
        <v>43067</v>
      </c>
      <c r="L28" s="124" t="str">
        <f>"39.331588"</f>
        <v>39.331588</v>
      </c>
      <c r="M28" s="124" t="str">
        <f>"21.687021"</f>
        <v>21.687021</v>
      </c>
      <c r="N28" s="124" t="s">
        <v>659</v>
      </c>
      <c r="O28" s="124" t="s">
        <v>723</v>
      </c>
      <c r="P28" s="124" t="s">
        <v>661</v>
      </c>
      <c r="Q28" s="126" t="s">
        <v>60</v>
      </c>
    </row>
    <row r="29" spans="1:17" ht="13.5" thickBot="1">
      <c r="A29" s="119">
        <v>11</v>
      </c>
      <c r="B29" s="120" t="s">
        <v>180</v>
      </c>
      <c r="C29" s="120" t="s">
        <v>158</v>
      </c>
      <c r="D29" s="120" t="s">
        <v>656</v>
      </c>
      <c r="E29" s="120" t="str">
        <f>"9220038"</f>
        <v>9220038</v>
      </c>
      <c r="F29" s="120" t="s">
        <v>159</v>
      </c>
      <c r="G29" s="120">
        <v>2441095232</v>
      </c>
      <c r="H29" s="120">
        <v>2114095232</v>
      </c>
      <c r="I29" s="120" t="s">
        <v>162</v>
      </c>
      <c r="J29" s="120" t="s">
        <v>724</v>
      </c>
      <c r="K29" s="120">
        <v>43150</v>
      </c>
      <c r="L29" s="120" t="str">
        <f>"39.310087"</f>
        <v>39.310087</v>
      </c>
      <c r="M29" s="120" t="str">
        <f>"21.732050"</f>
        <v>21.732050</v>
      </c>
      <c r="N29" s="120" t="s">
        <v>659</v>
      </c>
      <c r="O29" s="120" t="s">
        <v>725</v>
      </c>
      <c r="P29" s="120" t="s">
        <v>661</v>
      </c>
      <c r="Q29" s="122" t="s">
        <v>109</v>
      </c>
    </row>
    <row r="30" spans="1:17" ht="12.75">
      <c r="A30" s="109">
        <v>10</v>
      </c>
      <c r="B30" s="110" t="s">
        <v>60</v>
      </c>
      <c r="C30" s="110" t="s">
        <v>170</v>
      </c>
      <c r="D30" s="110" t="s">
        <v>656</v>
      </c>
      <c r="E30" s="110" t="str">
        <f>"9220114"</f>
        <v>9220114</v>
      </c>
      <c r="F30" s="110" t="s">
        <v>965</v>
      </c>
      <c r="G30" s="110">
        <v>2445041682</v>
      </c>
      <c r="H30" s="110">
        <v>2445041682</v>
      </c>
      <c r="I30" s="110" t="s">
        <v>174</v>
      </c>
      <c r="J30" s="110" t="s">
        <v>737</v>
      </c>
      <c r="K30" s="110">
        <v>43060</v>
      </c>
      <c r="L30" s="110" t="str">
        <f>"39.431866"</f>
        <v>39.431866</v>
      </c>
      <c r="M30" s="110" t="str">
        <f>"21.661770"</f>
        <v>21.661770</v>
      </c>
      <c r="N30" s="110" t="s">
        <v>659</v>
      </c>
      <c r="O30" s="110" t="s">
        <v>738</v>
      </c>
      <c r="P30" s="110" t="s">
        <v>661</v>
      </c>
      <c r="Q30" s="112" t="s">
        <v>60</v>
      </c>
    </row>
    <row r="31" spans="1:17" ht="12.75">
      <c r="A31" s="113">
        <v>10</v>
      </c>
      <c r="B31" s="107" t="s">
        <v>60</v>
      </c>
      <c r="C31" s="107" t="s">
        <v>170</v>
      </c>
      <c r="D31" s="107" t="s">
        <v>656</v>
      </c>
      <c r="E31" s="107" t="str">
        <f>"9220115"</f>
        <v>9220115</v>
      </c>
      <c r="F31" s="107" t="s">
        <v>966</v>
      </c>
      <c r="G31" s="107">
        <v>2445042011</v>
      </c>
      <c r="H31" s="107">
        <v>2445042011</v>
      </c>
      <c r="I31" s="107" t="s">
        <v>179</v>
      </c>
      <c r="J31" s="107" t="s">
        <v>1059</v>
      </c>
      <c r="K31" s="107">
        <v>43060</v>
      </c>
      <c r="L31" s="107" t="str">
        <f>"39.423123"</f>
        <v>39.423123</v>
      </c>
      <c r="M31" s="107" t="str">
        <f>"21.661341"</f>
        <v>21.661341</v>
      </c>
      <c r="N31" s="107" t="s">
        <v>659</v>
      </c>
      <c r="O31" s="107" t="s">
        <v>967</v>
      </c>
      <c r="P31" s="107" t="s">
        <v>661</v>
      </c>
      <c r="Q31" s="114" t="s">
        <v>60</v>
      </c>
    </row>
    <row r="32" spans="1:17" ht="12.75">
      <c r="A32" s="113">
        <v>9</v>
      </c>
      <c r="B32" s="107" t="s">
        <v>120</v>
      </c>
      <c r="C32" s="107" t="s">
        <v>170</v>
      </c>
      <c r="D32" s="107" t="s">
        <v>656</v>
      </c>
      <c r="E32" s="107" t="str">
        <f>"9220118"</f>
        <v>9220118</v>
      </c>
      <c r="F32" s="107" t="s">
        <v>960</v>
      </c>
      <c r="G32" s="107">
        <v>2441084214</v>
      </c>
      <c r="H32" s="107">
        <v>2441084214</v>
      </c>
      <c r="I32" s="107" t="s">
        <v>189</v>
      </c>
      <c r="J32" s="107" t="s">
        <v>726</v>
      </c>
      <c r="K32" s="107">
        <v>43061</v>
      </c>
      <c r="L32" s="107" t="str">
        <f>"39.484367"</f>
        <v>39.484367</v>
      </c>
      <c r="M32" s="107" t="str">
        <f>"21.847179"</f>
        <v>21.847179</v>
      </c>
      <c r="N32" s="107" t="s">
        <v>659</v>
      </c>
      <c r="O32" s="107" t="s">
        <v>727</v>
      </c>
      <c r="P32" s="107" t="s">
        <v>661</v>
      </c>
      <c r="Q32" s="114" t="s">
        <v>120</v>
      </c>
    </row>
    <row r="33" spans="1:17" ht="12.75">
      <c r="A33" s="113">
        <v>10</v>
      </c>
      <c r="B33" s="107" t="s">
        <v>18</v>
      </c>
      <c r="C33" s="107" t="s">
        <v>170</v>
      </c>
      <c r="D33" s="107" t="s">
        <v>656</v>
      </c>
      <c r="E33" s="107" t="str">
        <f>"9220130"</f>
        <v>9220130</v>
      </c>
      <c r="F33" s="107" t="s">
        <v>1080</v>
      </c>
      <c r="G33" s="107">
        <v>2445061412</v>
      </c>
      <c r="H33" s="107"/>
      <c r="I33" s="107" t="s">
        <v>195</v>
      </c>
      <c r="J33" s="107" t="s">
        <v>508</v>
      </c>
      <c r="K33" s="107">
        <v>43060</v>
      </c>
      <c r="L33" s="107" t="str">
        <f>"39.409481"</f>
        <v>39.409481</v>
      </c>
      <c r="M33" s="107" t="str">
        <f>"21.586030"</f>
        <v>21.586030</v>
      </c>
      <c r="N33" s="107" t="s">
        <v>659</v>
      </c>
      <c r="O33" s="107" t="s">
        <v>988</v>
      </c>
      <c r="P33" s="107" t="s">
        <v>661</v>
      </c>
      <c r="Q33" s="114" t="s">
        <v>60</v>
      </c>
    </row>
    <row r="34" spans="1:17" ht="12.75">
      <c r="A34" s="113">
        <v>10</v>
      </c>
      <c r="B34" s="107" t="s">
        <v>18</v>
      </c>
      <c r="C34" s="107" t="s">
        <v>170</v>
      </c>
      <c r="D34" s="107" t="s">
        <v>656</v>
      </c>
      <c r="E34" s="107" t="str">
        <f>"9220139"</f>
        <v>9220139</v>
      </c>
      <c r="F34" s="107" t="s">
        <v>964</v>
      </c>
      <c r="G34" s="107">
        <v>2445061231</v>
      </c>
      <c r="H34" s="107">
        <v>2445061231</v>
      </c>
      <c r="I34" s="107" t="s">
        <v>200</v>
      </c>
      <c r="J34" s="107" t="s">
        <v>512</v>
      </c>
      <c r="K34" s="107">
        <v>43060</v>
      </c>
      <c r="L34" s="107" t="str">
        <f>"39.397599"</f>
        <v>39.397599</v>
      </c>
      <c r="M34" s="107" t="str">
        <f>"21.599961"</f>
        <v>21.599961</v>
      </c>
      <c r="N34" s="107" t="s">
        <v>659</v>
      </c>
      <c r="O34" s="107" t="s">
        <v>780</v>
      </c>
      <c r="P34" s="107" t="s">
        <v>661</v>
      </c>
      <c r="Q34" s="114" t="s">
        <v>60</v>
      </c>
    </row>
    <row r="35" spans="1:17" ht="12.75">
      <c r="A35" s="113">
        <v>9</v>
      </c>
      <c r="B35" s="107" t="s">
        <v>120</v>
      </c>
      <c r="C35" s="107" t="s">
        <v>170</v>
      </c>
      <c r="D35" s="107" t="s">
        <v>656</v>
      </c>
      <c r="E35" s="107" t="str">
        <f>"9220196"</f>
        <v>9220196</v>
      </c>
      <c r="F35" s="107" t="s">
        <v>962</v>
      </c>
      <c r="G35" s="107">
        <v>2441085013</v>
      </c>
      <c r="H35" s="107">
        <v>2441085013</v>
      </c>
      <c r="I35" s="107" t="s">
        <v>205</v>
      </c>
      <c r="J35" s="107" t="s">
        <v>530</v>
      </c>
      <c r="K35" s="107">
        <v>43061</v>
      </c>
      <c r="L35" s="107" t="str">
        <f>"39.458456"</f>
        <v>39.458456</v>
      </c>
      <c r="M35" s="107" t="str">
        <f>"21.801846"</f>
        <v>21.801846</v>
      </c>
      <c r="N35" s="107" t="s">
        <v>659</v>
      </c>
      <c r="O35" s="107" t="s">
        <v>963</v>
      </c>
      <c r="P35" s="107" t="s">
        <v>661</v>
      </c>
      <c r="Q35" s="114" t="s">
        <v>120</v>
      </c>
    </row>
    <row r="36" spans="1:17" ht="12.75">
      <c r="A36" s="113">
        <v>10</v>
      </c>
      <c r="B36" s="107" t="s">
        <v>60</v>
      </c>
      <c r="C36" s="107" t="s">
        <v>170</v>
      </c>
      <c r="D36" s="107" t="s">
        <v>656</v>
      </c>
      <c r="E36" s="107" t="str">
        <f>"9220169"</f>
        <v>9220169</v>
      </c>
      <c r="F36" s="107" t="s">
        <v>961</v>
      </c>
      <c r="G36" s="107">
        <v>2445097478</v>
      </c>
      <c r="H36" s="107">
        <v>2445097479</v>
      </c>
      <c r="I36" s="107" t="s">
        <v>211</v>
      </c>
      <c r="J36" s="107" t="s">
        <v>731</v>
      </c>
      <c r="K36" s="107">
        <v>43060</v>
      </c>
      <c r="L36" s="107" t="str">
        <f>"39.424620"</f>
        <v>39.424620</v>
      </c>
      <c r="M36" s="107" t="str">
        <f>"21.692966"</f>
        <v>21.692966</v>
      </c>
      <c r="N36" s="107" t="s">
        <v>659</v>
      </c>
      <c r="O36" s="107" t="s">
        <v>732</v>
      </c>
      <c r="P36" s="107" t="s">
        <v>661</v>
      </c>
      <c r="Q36" s="114" t="s">
        <v>60</v>
      </c>
    </row>
    <row r="37" spans="1:17" ht="13.5" thickBot="1">
      <c r="A37" s="115">
        <v>10</v>
      </c>
      <c r="B37" s="116" t="s">
        <v>109</v>
      </c>
      <c r="C37" s="116" t="s">
        <v>170</v>
      </c>
      <c r="D37" s="116" t="s">
        <v>656</v>
      </c>
      <c r="E37" s="116" t="str">
        <f>"9220112"</f>
        <v>9220112</v>
      </c>
      <c r="F37" s="116" t="s">
        <v>968</v>
      </c>
      <c r="G37" s="116">
        <v>2441039876</v>
      </c>
      <c r="H37" s="116">
        <v>2441039876</v>
      </c>
      <c r="I37" s="116" t="s">
        <v>216</v>
      </c>
      <c r="J37" s="116" t="s">
        <v>740</v>
      </c>
      <c r="K37" s="116">
        <v>43064</v>
      </c>
      <c r="L37" s="116" t="str">
        <f>"39.415318"</f>
        <v>39.415318</v>
      </c>
      <c r="M37" s="116" t="str">
        <f>"21.798231"</f>
        <v>21.798231</v>
      </c>
      <c r="N37" s="116" t="s">
        <v>659</v>
      </c>
      <c r="O37" s="116" t="s">
        <v>741</v>
      </c>
      <c r="P37" s="116" t="s">
        <v>661</v>
      </c>
      <c r="Q37" s="118" t="s">
        <v>120</v>
      </c>
    </row>
    <row r="38" spans="1:17" ht="12.75">
      <c r="A38" s="123">
        <v>8</v>
      </c>
      <c r="B38" s="124" t="s">
        <v>120</v>
      </c>
      <c r="C38" s="124" t="s">
        <v>219</v>
      </c>
      <c r="D38" s="124" t="s">
        <v>656</v>
      </c>
      <c r="E38" s="124" t="str">
        <f>"9220097"</f>
        <v>9220097</v>
      </c>
      <c r="F38" s="124" t="s">
        <v>969</v>
      </c>
      <c r="G38" s="124">
        <v>2444022282</v>
      </c>
      <c r="H38" s="124">
        <v>2444022001</v>
      </c>
      <c r="I38" s="124" t="s">
        <v>224</v>
      </c>
      <c r="J38" s="124" t="s">
        <v>742</v>
      </c>
      <c r="K38" s="124">
        <v>43200</v>
      </c>
      <c r="L38" s="124" t="str">
        <f>"39.468485"</f>
        <v>39.468485</v>
      </c>
      <c r="M38" s="124" t="str">
        <f>"22.082751"</f>
        <v>22.082751</v>
      </c>
      <c r="N38" s="124" t="s">
        <v>659</v>
      </c>
      <c r="O38" s="124" t="s">
        <v>743</v>
      </c>
      <c r="P38" s="124" t="s">
        <v>661</v>
      </c>
      <c r="Q38" s="126" t="s">
        <v>120</v>
      </c>
    </row>
    <row r="39" spans="1:17" ht="12.75">
      <c r="A39" s="113">
        <v>8</v>
      </c>
      <c r="B39" s="107" t="s">
        <v>120</v>
      </c>
      <c r="C39" s="107" t="s">
        <v>219</v>
      </c>
      <c r="D39" s="107" t="s">
        <v>656</v>
      </c>
      <c r="E39" s="107" t="str">
        <f>"9220098"</f>
        <v>9220098</v>
      </c>
      <c r="F39" s="107" t="s">
        <v>974</v>
      </c>
      <c r="G39" s="107">
        <v>2444022150</v>
      </c>
      <c r="H39" s="107">
        <v>2444022615</v>
      </c>
      <c r="I39" s="107" t="s">
        <v>230</v>
      </c>
      <c r="J39" s="107" t="s">
        <v>1061</v>
      </c>
      <c r="K39" s="107">
        <v>43200</v>
      </c>
      <c r="L39" s="107" t="str">
        <f>"39.463671"</f>
        <v>39.463671</v>
      </c>
      <c r="M39" s="107" t="str">
        <f>"22.075917"</f>
        <v>22.075917</v>
      </c>
      <c r="N39" s="107" t="s">
        <v>659</v>
      </c>
      <c r="O39" s="107" t="s">
        <v>751</v>
      </c>
      <c r="P39" s="107" t="s">
        <v>661</v>
      </c>
      <c r="Q39" s="114" t="s">
        <v>120</v>
      </c>
    </row>
    <row r="40" spans="1:17" ht="12.75">
      <c r="A40" s="113">
        <v>8</v>
      </c>
      <c r="B40" s="107" t="s">
        <v>120</v>
      </c>
      <c r="C40" s="107" t="s">
        <v>219</v>
      </c>
      <c r="D40" s="107" t="s">
        <v>656</v>
      </c>
      <c r="E40" s="107" t="str">
        <f>"9220099"</f>
        <v>9220099</v>
      </c>
      <c r="F40" s="107" t="s">
        <v>1062</v>
      </c>
      <c r="G40" s="107">
        <v>2444022792</v>
      </c>
      <c r="H40" s="107">
        <v>2444029093</v>
      </c>
      <c r="I40" s="107" t="s">
        <v>235</v>
      </c>
      <c r="J40" s="107" t="s">
        <v>752</v>
      </c>
      <c r="K40" s="107">
        <v>43200</v>
      </c>
      <c r="L40" s="107" t="str">
        <f>"39.472609"</f>
        <v>39.472609</v>
      </c>
      <c r="M40" s="107" t="str">
        <f>"22.091027"</f>
        <v>22.091027</v>
      </c>
      <c r="N40" s="107" t="s">
        <v>659</v>
      </c>
      <c r="O40" s="107" t="s">
        <v>977</v>
      </c>
      <c r="P40" s="107" t="s">
        <v>661</v>
      </c>
      <c r="Q40" s="114" t="s">
        <v>120</v>
      </c>
    </row>
    <row r="41" spans="1:17" ht="12.75">
      <c r="A41" s="113">
        <v>9</v>
      </c>
      <c r="B41" s="107" t="s">
        <v>120</v>
      </c>
      <c r="C41" s="107" t="s">
        <v>219</v>
      </c>
      <c r="D41" s="107" t="s">
        <v>656</v>
      </c>
      <c r="E41" s="107" t="str">
        <f>"9220069"</f>
        <v>9220069</v>
      </c>
      <c r="F41" s="107" t="s">
        <v>979</v>
      </c>
      <c r="G41" s="107">
        <v>2441051526</v>
      </c>
      <c r="H41" s="107">
        <v>2441051597</v>
      </c>
      <c r="I41" s="107" t="s">
        <v>246</v>
      </c>
      <c r="J41" s="107" t="s">
        <v>243</v>
      </c>
      <c r="K41" s="107">
        <v>43061</v>
      </c>
      <c r="L41" s="107" t="str">
        <f>"39.463466"</f>
        <v>39.463466</v>
      </c>
      <c r="M41" s="107" t="str">
        <f>"21.896810"</f>
        <v>21.896810</v>
      </c>
      <c r="N41" s="107" t="s">
        <v>659</v>
      </c>
      <c r="O41" s="107" t="s">
        <v>755</v>
      </c>
      <c r="P41" s="107" t="s">
        <v>661</v>
      </c>
      <c r="Q41" s="114" t="s">
        <v>120</v>
      </c>
    </row>
    <row r="42" spans="1:17" ht="12.75">
      <c r="A42" s="113">
        <v>8</v>
      </c>
      <c r="B42" s="107" t="s">
        <v>60</v>
      </c>
      <c r="C42" s="107" t="s">
        <v>219</v>
      </c>
      <c r="D42" s="107" t="s">
        <v>656</v>
      </c>
      <c r="E42" s="107" t="str">
        <f>"9220074"</f>
        <v>9220074</v>
      </c>
      <c r="F42" s="107" t="s">
        <v>971</v>
      </c>
      <c r="G42" s="107">
        <v>2444041284</v>
      </c>
      <c r="H42" s="107">
        <v>2444041284</v>
      </c>
      <c r="I42" s="107" t="s">
        <v>251</v>
      </c>
      <c r="J42" s="107" t="s">
        <v>249</v>
      </c>
      <c r="K42" s="107">
        <v>43200</v>
      </c>
      <c r="L42" s="107" t="str">
        <f>"39.520137"</f>
        <v>39.520137</v>
      </c>
      <c r="M42" s="107" t="str">
        <f>"22.088687"</f>
        <v>22.088687</v>
      </c>
      <c r="N42" s="107" t="s">
        <v>659</v>
      </c>
      <c r="O42" s="107" t="s">
        <v>692</v>
      </c>
      <c r="P42" s="107" t="s">
        <v>661</v>
      </c>
      <c r="Q42" s="114" t="s">
        <v>120</v>
      </c>
    </row>
    <row r="43" spans="1:17" ht="12.75">
      <c r="A43" s="113">
        <v>8</v>
      </c>
      <c r="B43" s="107" t="s">
        <v>60</v>
      </c>
      <c r="C43" s="107" t="s">
        <v>219</v>
      </c>
      <c r="D43" s="107" t="s">
        <v>656</v>
      </c>
      <c r="E43" s="107" t="str">
        <f>"9220234"</f>
        <v>9220234</v>
      </c>
      <c r="F43" s="107" t="s">
        <v>970</v>
      </c>
      <c r="G43" s="107">
        <v>2444031233</v>
      </c>
      <c r="H43" s="107">
        <v>2444031820</v>
      </c>
      <c r="I43" s="107" t="s">
        <v>257</v>
      </c>
      <c r="J43" s="107" t="s">
        <v>745</v>
      </c>
      <c r="K43" s="107">
        <v>43062</v>
      </c>
      <c r="L43" s="107" t="str">
        <f>"39.453626"</f>
        <v>39.453626</v>
      </c>
      <c r="M43" s="107" t="str">
        <f>"22.163983"</f>
        <v>22.163983</v>
      </c>
      <c r="N43" s="107" t="s">
        <v>659</v>
      </c>
      <c r="O43" s="107" t="s">
        <v>1063</v>
      </c>
      <c r="P43" s="107" t="s">
        <v>661</v>
      </c>
      <c r="Q43" s="114" t="s">
        <v>60</v>
      </c>
    </row>
    <row r="44" spans="1:17" ht="12.75">
      <c r="A44" s="113">
        <v>8</v>
      </c>
      <c r="B44" s="107" t="s">
        <v>120</v>
      </c>
      <c r="C44" s="107" t="s">
        <v>219</v>
      </c>
      <c r="D44" s="107" t="s">
        <v>656</v>
      </c>
      <c r="E44" s="107" t="str">
        <f>"9220083"</f>
        <v>9220083</v>
      </c>
      <c r="F44" s="107" t="s">
        <v>748</v>
      </c>
      <c r="G44" s="107">
        <v>2444041390</v>
      </c>
      <c r="H44" s="107">
        <v>2444041390</v>
      </c>
      <c r="I44" s="107" t="s">
        <v>240</v>
      </c>
      <c r="J44" s="107" t="s">
        <v>238</v>
      </c>
      <c r="K44" s="107">
        <v>43200</v>
      </c>
      <c r="L44" s="107" t="str">
        <f>"39.494086"</f>
        <v>39.494086</v>
      </c>
      <c r="M44" s="107" t="str">
        <f>"22.011429"</f>
        <v>22.011429</v>
      </c>
      <c r="N44" s="107" t="s">
        <v>659</v>
      </c>
      <c r="O44" s="107" t="s">
        <v>749</v>
      </c>
      <c r="P44" s="107" t="s">
        <v>661</v>
      </c>
      <c r="Q44" s="114" t="s">
        <v>120</v>
      </c>
    </row>
    <row r="45" spans="1:17" ht="12.75">
      <c r="A45" s="113">
        <v>9</v>
      </c>
      <c r="B45" s="107" t="s">
        <v>60</v>
      </c>
      <c r="C45" s="107" t="s">
        <v>219</v>
      </c>
      <c r="D45" s="107" t="s">
        <v>656</v>
      </c>
      <c r="E45" s="107" t="str">
        <f>"9220091"</f>
        <v>9220091</v>
      </c>
      <c r="F45" s="107" t="s">
        <v>972</v>
      </c>
      <c r="G45" s="107">
        <v>2444071253</v>
      </c>
      <c r="H45" s="107">
        <v>2444071314</v>
      </c>
      <c r="I45" s="107" t="s">
        <v>264</v>
      </c>
      <c r="J45" s="107" t="s">
        <v>559</v>
      </c>
      <c r="K45" s="107">
        <v>43061</v>
      </c>
      <c r="L45" s="107" t="str">
        <f>"39.529558"</f>
        <v>39.529558</v>
      </c>
      <c r="M45" s="107" t="str">
        <f>"21.996383"</f>
        <v>21.996383</v>
      </c>
      <c r="N45" s="107" t="s">
        <v>659</v>
      </c>
      <c r="O45" s="107" t="s">
        <v>973</v>
      </c>
      <c r="P45" s="107" t="s">
        <v>661</v>
      </c>
      <c r="Q45" s="114" t="s">
        <v>120</v>
      </c>
    </row>
    <row r="46" spans="1:17" ht="12.75">
      <c r="A46" s="113">
        <v>9</v>
      </c>
      <c r="B46" s="107" t="s">
        <v>120</v>
      </c>
      <c r="C46" s="107" t="s">
        <v>219</v>
      </c>
      <c r="D46" s="107" t="s">
        <v>656</v>
      </c>
      <c r="E46" s="107" t="str">
        <f>"9220102"</f>
        <v>9220102</v>
      </c>
      <c r="F46" s="107" t="s">
        <v>980</v>
      </c>
      <c r="G46" s="107">
        <v>2441051448</v>
      </c>
      <c r="H46" s="107">
        <v>2441051901</v>
      </c>
      <c r="I46" s="107" t="s">
        <v>271</v>
      </c>
      <c r="J46" s="107" t="s">
        <v>756</v>
      </c>
      <c r="K46" s="107">
        <v>43070</v>
      </c>
      <c r="L46" s="107" t="str">
        <f>"39.490504"</f>
        <v>39.490504</v>
      </c>
      <c r="M46" s="107" t="str">
        <f>"21.900975"</f>
        <v>21.900975</v>
      </c>
      <c r="N46" s="107" t="s">
        <v>659</v>
      </c>
      <c r="O46" s="107" t="s">
        <v>707</v>
      </c>
      <c r="P46" s="107" t="s">
        <v>661</v>
      </c>
      <c r="Q46" s="114" t="s">
        <v>120</v>
      </c>
    </row>
    <row r="47" spans="1:17" ht="13.5" thickBot="1">
      <c r="A47" s="119">
        <v>8</v>
      </c>
      <c r="B47" s="120" t="s">
        <v>60</v>
      </c>
      <c r="C47" s="120" t="s">
        <v>219</v>
      </c>
      <c r="D47" s="120" t="s">
        <v>656</v>
      </c>
      <c r="E47" s="120" t="str">
        <f>"9220267"</f>
        <v>9220267</v>
      </c>
      <c r="F47" s="120" t="s">
        <v>978</v>
      </c>
      <c r="G47" s="120">
        <v>2444031100</v>
      </c>
      <c r="H47" s="120">
        <v>2444031100</v>
      </c>
      <c r="I47" s="120" t="s">
        <v>276</v>
      </c>
      <c r="J47" s="120" t="s">
        <v>274</v>
      </c>
      <c r="K47" s="120">
        <v>43062</v>
      </c>
      <c r="L47" s="120" t="str">
        <f>"39.427589"</f>
        <v>39.427589</v>
      </c>
      <c r="M47" s="120" t="str">
        <f>"22.190981"</f>
        <v>22.190981</v>
      </c>
      <c r="N47" s="120" t="s">
        <v>659</v>
      </c>
      <c r="O47" s="120" t="s">
        <v>1064</v>
      </c>
      <c r="P47" s="120" t="s">
        <v>661</v>
      </c>
      <c r="Q47" s="122" t="s">
        <v>60</v>
      </c>
    </row>
    <row r="48" spans="1:17" ht="12.75">
      <c r="A48" s="109">
        <v>6</v>
      </c>
      <c r="B48" s="110" t="s">
        <v>120</v>
      </c>
      <c r="C48" s="110" t="s">
        <v>278</v>
      </c>
      <c r="D48" s="110" t="s">
        <v>656</v>
      </c>
      <c r="E48" s="110" t="str">
        <f>"9220209"</f>
        <v>9220209</v>
      </c>
      <c r="F48" s="110" t="s">
        <v>983</v>
      </c>
      <c r="G48" s="110">
        <v>2443022373</v>
      </c>
      <c r="H48" s="110">
        <v>2443022373</v>
      </c>
      <c r="I48" s="110" t="s">
        <v>281</v>
      </c>
      <c r="J48" s="110" t="s">
        <v>761</v>
      </c>
      <c r="K48" s="110">
        <v>43300</v>
      </c>
      <c r="L48" s="110" t="str">
        <f>"39.333199"</f>
        <v>39.333199</v>
      </c>
      <c r="M48" s="110" t="str">
        <f>"22.102480"</f>
        <v>22.102480</v>
      </c>
      <c r="N48" s="110" t="s">
        <v>659</v>
      </c>
      <c r="O48" s="110" t="s">
        <v>699</v>
      </c>
      <c r="P48" s="110" t="s">
        <v>661</v>
      </c>
      <c r="Q48" s="112" t="s">
        <v>120</v>
      </c>
    </row>
    <row r="49" spans="1:17" ht="12.75">
      <c r="A49" s="113">
        <v>6</v>
      </c>
      <c r="B49" s="107" t="s">
        <v>120</v>
      </c>
      <c r="C49" s="107" t="s">
        <v>278</v>
      </c>
      <c r="D49" s="107" t="s">
        <v>656</v>
      </c>
      <c r="E49" s="107" t="str">
        <f>"9220211"</f>
        <v>9220211</v>
      </c>
      <c r="F49" s="107" t="s">
        <v>985</v>
      </c>
      <c r="G49" s="107">
        <v>2443022450</v>
      </c>
      <c r="H49" s="107">
        <v>2443022450</v>
      </c>
      <c r="I49" s="107" t="s">
        <v>286</v>
      </c>
      <c r="J49" s="107" t="s">
        <v>763</v>
      </c>
      <c r="K49" s="107">
        <v>43300</v>
      </c>
      <c r="L49" s="107" t="str">
        <f>"39.337029"</f>
        <v>39.337029</v>
      </c>
      <c r="M49" s="107" t="str">
        <f>"22.092405"</f>
        <v>22.092405</v>
      </c>
      <c r="N49" s="107" t="s">
        <v>659</v>
      </c>
      <c r="O49" s="107" t="s">
        <v>986</v>
      </c>
      <c r="P49" s="107" t="s">
        <v>661</v>
      </c>
      <c r="Q49" s="114" t="s">
        <v>120</v>
      </c>
    </row>
    <row r="50" spans="1:17" ht="12.75">
      <c r="A50" s="113">
        <v>6</v>
      </c>
      <c r="B50" s="107" t="s">
        <v>120</v>
      </c>
      <c r="C50" s="107" t="s">
        <v>278</v>
      </c>
      <c r="D50" s="107" t="s">
        <v>656</v>
      </c>
      <c r="E50" s="107" t="str">
        <f>"9220359"</f>
        <v>9220359</v>
      </c>
      <c r="F50" s="107" t="s">
        <v>987</v>
      </c>
      <c r="G50" s="107">
        <v>2443024154</v>
      </c>
      <c r="H50" s="107">
        <v>2443024154</v>
      </c>
      <c r="I50" s="107" t="s">
        <v>290</v>
      </c>
      <c r="J50" s="107" t="s">
        <v>766</v>
      </c>
      <c r="K50" s="107">
        <v>43300</v>
      </c>
      <c r="L50" s="107" t="str">
        <f>"39.327769"</f>
        <v>39.327769</v>
      </c>
      <c r="M50" s="107" t="str">
        <f>"22.099848"</f>
        <v>22.099848</v>
      </c>
      <c r="N50" s="107" t="s">
        <v>659</v>
      </c>
      <c r="O50" s="107" t="s">
        <v>693</v>
      </c>
      <c r="P50" s="107" t="s">
        <v>661</v>
      </c>
      <c r="Q50" s="114" t="s">
        <v>120</v>
      </c>
    </row>
    <row r="51" spans="1:17" ht="12.75">
      <c r="A51" s="113">
        <v>7</v>
      </c>
      <c r="B51" s="107" t="s">
        <v>60</v>
      </c>
      <c r="C51" s="107" t="s">
        <v>278</v>
      </c>
      <c r="D51" s="107" t="s">
        <v>656</v>
      </c>
      <c r="E51" s="107" t="str">
        <f>"9220218"</f>
        <v>9220218</v>
      </c>
      <c r="F51" s="107" t="s">
        <v>981</v>
      </c>
      <c r="G51" s="107">
        <v>2443081364</v>
      </c>
      <c r="H51" s="107">
        <v>2443081364</v>
      </c>
      <c r="I51" s="107" t="s">
        <v>301</v>
      </c>
      <c r="J51" s="107" t="s">
        <v>772</v>
      </c>
      <c r="K51" s="107">
        <v>43063</v>
      </c>
      <c r="L51" s="107" t="str">
        <f>"39.190111"</f>
        <v>39.190111</v>
      </c>
      <c r="M51" s="107" t="str">
        <f>"22.092456"</f>
        <v>22.092456</v>
      </c>
      <c r="N51" s="107" t="s">
        <v>659</v>
      </c>
      <c r="O51" s="107" t="s">
        <v>778</v>
      </c>
      <c r="P51" s="107" t="s">
        <v>661</v>
      </c>
      <c r="Q51" s="114" t="s">
        <v>60</v>
      </c>
    </row>
    <row r="52" spans="1:17" ht="12.75">
      <c r="A52" s="113">
        <v>7</v>
      </c>
      <c r="B52" s="107" t="s">
        <v>109</v>
      </c>
      <c r="C52" s="107" t="s">
        <v>278</v>
      </c>
      <c r="D52" s="107" t="s">
        <v>656</v>
      </c>
      <c r="E52" s="107" t="str">
        <f>"9220024"</f>
        <v>9220024</v>
      </c>
      <c r="F52" s="107" t="s">
        <v>984</v>
      </c>
      <c r="G52" s="107">
        <v>2443092245</v>
      </c>
      <c r="H52" s="107">
        <v>2443092245</v>
      </c>
      <c r="I52" s="107" t="s">
        <v>307</v>
      </c>
      <c r="J52" s="107" t="s">
        <v>903</v>
      </c>
      <c r="K52" s="107">
        <v>43300</v>
      </c>
      <c r="L52" s="107" t="str">
        <f>"39.335673"</f>
        <v>39.335673</v>
      </c>
      <c r="M52" s="107" t="str">
        <f>"22.012872"</f>
        <v>22.012872</v>
      </c>
      <c r="N52" s="107" t="s">
        <v>659</v>
      </c>
      <c r="O52" s="107" t="s">
        <v>680</v>
      </c>
      <c r="P52" s="107" t="s">
        <v>661</v>
      </c>
      <c r="Q52" s="114" t="s">
        <v>32</v>
      </c>
    </row>
    <row r="53" spans="1:17" ht="12.75">
      <c r="A53" s="113">
        <v>7</v>
      </c>
      <c r="B53" s="107" t="s">
        <v>120</v>
      </c>
      <c r="C53" s="107" t="s">
        <v>278</v>
      </c>
      <c r="D53" s="107" t="s">
        <v>656</v>
      </c>
      <c r="E53" s="107" t="str">
        <f>"9220030"</f>
        <v>9220030</v>
      </c>
      <c r="F53" s="107" t="s">
        <v>982</v>
      </c>
      <c r="G53" s="107">
        <v>2443051358</v>
      </c>
      <c r="H53" s="107">
        <v>2443051358</v>
      </c>
      <c r="I53" s="107" t="s">
        <v>312</v>
      </c>
      <c r="J53" s="107" t="s">
        <v>775</v>
      </c>
      <c r="K53" s="107">
        <v>43300</v>
      </c>
      <c r="L53" s="107" t="str">
        <f>"39.207398"</f>
        <v>39.207398</v>
      </c>
      <c r="M53" s="107" t="str">
        <f>"22.042552"</f>
        <v>22.042552</v>
      </c>
      <c r="N53" s="107" t="s">
        <v>659</v>
      </c>
      <c r="O53" s="107" t="s">
        <v>667</v>
      </c>
      <c r="P53" s="107" t="s">
        <v>661</v>
      </c>
      <c r="Q53" s="114" t="s">
        <v>120</v>
      </c>
    </row>
    <row r="54" spans="1:17" ht="12.75">
      <c r="A54" s="113">
        <v>6</v>
      </c>
      <c r="B54" s="107" t="s">
        <v>60</v>
      </c>
      <c r="C54" s="107" t="s">
        <v>278</v>
      </c>
      <c r="D54" s="107" t="s">
        <v>656</v>
      </c>
      <c r="E54" s="107" t="str">
        <f>"9220240"</f>
        <v>9220240</v>
      </c>
      <c r="F54" s="107" t="s">
        <v>989</v>
      </c>
      <c r="G54" s="107">
        <v>2443096318</v>
      </c>
      <c r="H54" s="107">
        <v>2443096318</v>
      </c>
      <c r="I54" s="107" t="s">
        <v>317</v>
      </c>
      <c r="J54" s="107" t="s">
        <v>769</v>
      </c>
      <c r="K54" s="107">
        <v>43300</v>
      </c>
      <c r="L54" s="107" t="str">
        <f>"39.371113"</f>
        <v>39.371113</v>
      </c>
      <c r="M54" s="107" t="str">
        <f>"22.141135"</f>
        <v>22.141135</v>
      </c>
      <c r="N54" s="107" t="s">
        <v>659</v>
      </c>
      <c r="O54" s="107" t="s">
        <v>990</v>
      </c>
      <c r="P54" s="107" t="s">
        <v>661</v>
      </c>
      <c r="Q54" s="114" t="s">
        <v>60</v>
      </c>
    </row>
    <row r="55" spans="1:17" ht="12.75">
      <c r="A55" s="113">
        <v>7</v>
      </c>
      <c r="B55" s="107" t="s">
        <v>60</v>
      </c>
      <c r="C55" s="107" t="s">
        <v>278</v>
      </c>
      <c r="D55" s="107" t="s">
        <v>656</v>
      </c>
      <c r="E55" s="107" t="str">
        <f>"9220242"</f>
        <v>9220242</v>
      </c>
      <c r="F55" s="107" t="s">
        <v>991</v>
      </c>
      <c r="G55" s="107">
        <v>2443031234</v>
      </c>
      <c r="H55" s="107">
        <v>2443031234</v>
      </c>
      <c r="I55" s="107" t="s">
        <v>322</v>
      </c>
      <c r="J55" s="107" t="s">
        <v>782</v>
      </c>
      <c r="K55" s="107">
        <v>43063</v>
      </c>
      <c r="L55" s="107" t="str">
        <f>"39.184282"</f>
        <v>39.184282</v>
      </c>
      <c r="M55" s="107" t="str">
        <f>"22.129590"</f>
        <v>22.129590</v>
      </c>
      <c r="N55" s="107" t="s">
        <v>659</v>
      </c>
      <c r="O55" s="107" t="s">
        <v>718</v>
      </c>
      <c r="P55" s="107" t="s">
        <v>719</v>
      </c>
      <c r="Q55" s="114" t="s">
        <v>60</v>
      </c>
    </row>
    <row r="56" spans="1:17" ht="12.75">
      <c r="A56" s="113">
        <v>6</v>
      </c>
      <c r="B56" s="107" t="s">
        <v>120</v>
      </c>
      <c r="C56" s="107" t="s">
        <v>278</v>
      </c>
      <c r="D56" s="107" t="s">
        <v>656</v>
      </c>
      <c r="E56" s="107" t="str">
        <f>"9220248"</f>
        <v>9220248</v>
      </c>
      <c r="F56" s="107" t="s">
        <v>758</v>
      </c>
      <c r="G56" s="107">
        <v>2443041235</v>
      </c>
      <c r="H56" s="107">
        <v>2443041149</v>
      </c>
      <c r="I56" s="107" t="s">
        <v>333</v>
      </c>
      <c r="J56" s="107" t="s">
        <v>759</v>
      </c>
      <c r="K56" s="107">
        <v>43300</v>
      </c>
      <c r="L56" s="107" t="str">
        <f>"39.393831"</f>
        <v>39.393831</v>
      </c>
      <c r="M56" s="107" t="str">
        <f>"22.074847"</f>
        <v>22.074847</v>
      </c>
      <c r="N56" s="107" t="s">
        <v>659</v>
      </c>
      <c r="O56" s="107" t="s">
        <v>712</v>
      </c>
      <c r="P56" s="107" t="s">
        <v>661</v>
      </c>
      <c r="Q56" s="114" t="s">
        <v>120</v>
      </c>
    </row>
    <row r="57" spans="1:17" ht="13.5" thickBot="1">
      <c r="A57" s="115">
        <v>7</v>
      </c>
      <c r="B57" s="116" t="s">
        <v>1065</v>
      </c>
      <c r="C57" s="116" t="s">
        <v>278</v>
      </c>
      <c r="D57" s="116" t="s">
        <v>656</v>
      </c>
      <c r="E57" s="116" t="str">
        <f>"9220259"</f>
        <v>9220259</v>
      </c>
      <c r="F57" s="116" t="s">
        <v>292</v>
      </c>
      <c r="G57" s="116">
        <v>2443071236</v>
      </c>
      <c r="H57" s="116">
        <v>2443071236</v>
      </c>
      <c r="I57" s="116" t="s">
        <v>295</v>
      </c>
      <c r="J57" s="116" t="s">
        <v>779</v>
      </c>
      <c r="K57" s="116">
        <v>43068</v>
      </c>
      <c r="L57" s="116" t="str">
        <f>"39.062951"</f>
        <v>39.062951</v>
      </c>
      <c r="M57" s="116" t="str">
        <f>"21.980238"</f>
        <v>21.980238</v>
      </c>
      <c r="N57" s="116" t="s">
        <v>658</v>
      </c>
      <c r="O57" s="116" t="s">
        <v>1066</v>
      </c>
      <c r="P57" s="116" t="s">
        <v>661</v>
      </c>
      <c r="Q57" s="118" t="s">
        <v>120</v>
      </c>
    </row>
    <row r="58" spans="1:17" ht="12.75">
      <c r="A58" s="123">
        <v>4</v>
      </c>
      <c r="B58" s="124" t="s">
        <v>1052</v>
      </c>
      <c r="C58" s="124" t="s">
        <v>9</v>
      </c>
      <c r="D58" s="124" t="s">
        <v>792</v>
      </c>
      <c r="E58" s="124" t="str">
        <f>"9220295"</f>
        <v>9220295</v>
      </c>
      <c r="F58" s="124" t="s">
        <v>992</v>
      </c>
      <c r="G58" s="124">
        <v>2445031742</v>
      </c>
      <c r="H58" s="124"/>
      <c r="I58" s="124" t="s">
        <v>337</v>
      </c>
      <c r="J58" s="124" t="s">
        <v>657</v>
      </c>
      <c r="K58" s="124">
        <v>43065</v>
      </c>
      <c r="L58" s="124" t="str">
        <f>"39.346679"</f>
        <v>39.346679</v>
      </c>
      <c r="M58" s="124" t="str">
        <f>"21.459074"</f>
        <v>21.459074</v>
      </c>
      <c r="N58" s="124" t="s">
        <v>658</v>
      </c>
      <c r="O58" s="124" t="s">
        <v>1081</v>
      </c>
      <c r="P58" s="124" t="s">
        <v>795</v>
      </c>
      <c r="Q58" s="126" t="s">
        <v>60</v>
      </c>
    </row>
    <row r="59" spans="1:17" ht="13.5" thickBot="1">
      <c r="A59" s="119">
        <v>4</v>
      </c>
      <c r="B59" s="120" t="s">
        <v>1052</v>
      </c>
      <c r="C59" s="120" t="s">
        <v>9</v>
      </c>
      <c r="D59" s="120" t="s">
        <v>792</v>
      </c>
      <c r="E59" s="120" t="str">
        <f>"9520756"</f>
        <v>9520756</v>
      </c>
      <c r="F59" s="120" t="s">
        <v>1082</v>
      </c>
      <c r="G59" s="120">
        <v>2445031715</v>
      </c>
      <c r="H59" s="120"/>
      <c r="I59" s="120"/>
      <c r="J59" s="120" t="s">
        <v>663</v>
      </c>
      <c r="K59" s="120">
        <v>43066</v>
      </c>
      <c r="L59" s="120" t="str">
        <f>"39.193264"</f>
        <v>39.193264</v>
      </c>
      <c r="M59" s="120" t="str">
        <f>"21.415420"</f>
        <v>21.415420</v>
      </c>
      <c r="N59" s="120" t="s">
        <v>658</v>
      </c>
      <c r="O59" s="120" t="s">
        <v>1083</v>
      </c>
      <c r="P59" s="120" t="s">
        <v>795</v>
      </c>
      <c r="Q59" s="122"/>
    </row>
    <row r="60" spans="1:17" ht="12.75">
      <c r="A60" s="109">
        <v>1</v>
      </c>
      <c r="B60" s="110" t="s">
        <v>32</v>
      </c>
      <c r="C60" s="110" t="s">
        <v>31</v>
      </c>
      <c r="D60" s="110" t="s">
        <v>792</v>
      </c>
      <c r="E60" s="110" t="str">
        <f>"9220329"</f>
        <v>9220329</v>
      </c>
      <c r="F60" s="110" t="s">
        <v>996</v>
      </c>
      <c r="G60" s="110">
        <v>2441020746</v>
      </c>
      <c r="H60" s="110">
        <v>2441041787</v>
      </c>
      <c r="I60" s="110" t="s">
        <v>340</v>
      </c>
      <c r="J60" s="110" t="s">
        <v>713</v>
      </c>
      <c r="K60" s="110">
        <v>43100</v>
      </c>
      <c r="L60" s="110" t="str">
        <f>"39.357531"</f>
        <v>39.357531</v>
      </c>
      <c r="M60" s="110" t="str">
        <f>"21.926493"</f>
        <v>21.926493</v>
      </c>
      <c r="N60" s="110" t="s">
        <v>659</v>
      </c>
      <c r="O60" s="110" t="s">
        <v>796</v>
      </c>
      <c r="P60" s="110" t="s">
        <v>795</v>
      </c>
      <c r="Q60" s="112" t="s">
        <v>32</v>
      </c>
    </row>
    <row r="61" spans="1:17" ht="12.75">
      <c r="A61" s="113">
        <v>1</v>
      </c>
      <c r="B61" s="107" t="s">
        <v>32</v>
      </c>
      <c r="C61" s="107" t="s">
        <v>31</v>
      </c>
      <c r="D61" s="107" t="s">
        <v>792</v>
      </c>
      <c r="E61" s="107" t="str">
        <f>"9220330"</f>
        <v>9220330</v>
      </c>
      <c r="F61" s="107" t="s">
        <v>1015</v>
      </c>
      <c r="G61" s="107">
        <v>2441028078</v>
      </c>
      <c r="H61" s="107">
        <v>2441028078</v>
      </c>
      <c r="I61" s="107" t="s">
        <v>343</v>
      </c>
      <c r="J61" s="107" t="s">
        <v>832</v>
      </c>
      <c r="K61" s="107">
        <v>43100</v>
      </c>
      <c r="L61" s="107" t="str">
        <f>"39.358797"</f>
        <v>39.358797</v>
      </c>
      <c r="M61" s="107" t="str">
        <f>"21.941517"</f>
        <v>21.941517</v>
      </c>
      <c r="N61" s="107" t="s">
        <v>659</v>
      </c>
      <c r="O61" s="107" t="s">
        <v>833</v>
      </c>
      <c r="P61" s="107" t="s">
        <v>795</v>
      </c>
      <c r="Q61" s="114" t="s">
        <v>32</v>
      </c>
    </row>
    <row r="62" spans="1:17" ht="12.75">
      <c r="A62" s="113">
        <v>1</v>
      </c>
      <c r="B62" s="107" t="s">
        <v>32</v>
      </c>
      <c r="C62" s="107" t="s">
        <v>31</v>
      </c>
      <c r="D62" s="107" t="s">
        <v>792</v>
      </c>
      <c r="E62" s="107" t="str">
        <f>"9220334"</f>
        <v>9220334</v>
      </c>
      <c r="F62" s="107" t="s">
        <v>1009</v>
      </c>
      <c r="G62" s="107">
        <v>2441076277</v>
      </c>
      <c r="H62" s="107"/>
      <c r="I62" s="107" t="s">
        <v>348</v>
      </c>
      <c r="J62" s="107" t="s">
        <v>822</v>
      </c>
      <c r="K62" s="107">
        <v>43100</v>
      </c>
      <c r="L62" s="107" t="str">
        <f>"39.363154"</f>
        <v>39.363154</v>
      </c>
      <c r="M62" s="107" t="str">
        <f>"21.915908"</f>
        <v>21.915908</v>
      </c>
      <c r="N62" s="107" t="s">
        <v>659</v>
      </c>
      <c r="O62" s="107" t="s">
        <v>823</v>
      </c>
      <c r="P62" s="107" t="s">
        <v>795</v>
      </c>
      <c r="Q62" s="114" t="s">
        <v>32</v>
      </c>
    </row>
    <row r="63" spans="1:17" ht="12.75">
      <c r="A63" s="113">
        <v>1</v>
      </c>
      <c r="B63" s="107" t="s">
        <v>32</v>
      </c>
      <c r="C63" s="107" t="s">
        <v>31</v>
      </c>
      <c r="D63" s="107" t="s">
        <v>792</v>
      </c>
      <c r="E63" s="107" t="str">
        <f>"9220336"</f>
        <v>9220336</v>
      </c>
      <c r="F63" s="107" t="s">
        <v>1006</v>
      </c>
      <c r="G63" s="107">
        <v>2441026719</v>
      </c>
      <c r="H63" s="107">
        <v>2441026719</v>
      </c>
      <c r="I63" s="107" t="s">
        <v>352</v>
      </c>
      <c r="J63" s="107" t="s">
        <v>813</v>
      </c>
      <c r="K63" s="107">
        <v>43100</v>
      </c>
      <c r="L63" s="107" t="str">
        <f>"39.365974"</f>
        <v>39.365974</v>
      </c>
      <c r="M63" s="107" t="str">
        <f>"21.926365"</f>
        <v>21.926365</v>
      </c>
      <c r="N63" s="107" t="s">
        <v>659</v>
      </c>
      <c r="O63" s="107" t="s">
        <v>814</v>
      </c>
      <c r="P63" s="107" t="s">
        <v>795</v>
      </c>
      <c r="Q63" s="114" t="s">
        <v>32</v>
      </c>
    </row>
    <row r="64" spans="1:17" ht="12.75">
      <c r="A64" s="113">
        <v>1</v>
      </c>
      <c r="B64" s="107" t="s">
        <v>32</v>
      </c>
      <c r="C64" s="107" t="s">
        <v>31</v>
      </c>
      <c r="D64" s="107" t="s">
        <v>792</v>
      </c>
      <c r="E64" s="107" t="str">
        <f>"9220335"</f>
        <v>9220335</v>
      </c>
      <c r="F64" s="107" t="s">
        <v>1003</v>
      </c>
      <c r="G64" s="107">
        <v>2441072570</v>
      </c>
      <c r="H64" s="107"/>
      <c r="I64" s="107" t="s">
        <v>355</v>
      </c>
      <c r="J64" s="107" t="s">
        <v>806</v>
      </c>
      <c r="K64" s="107">
        <v>43100</v>
      </c>
      <c r="L64" s="107" t="str">
        <f>"39.359420"</f>
        <v>39.359420</v>
      </c>
      <c r="M64" s="107" t="str">
        <f>"21.935112"</f>
        <v>21.935112</v>
      </c>
      <c r="N64" s="107" t="s">
        <v>659</v>
      </c>
      <c r="O64" s="107" t="s">
        <v>807</v>
      </c>
      <c r="P64" s="107" t="s">
        <v>795</v>
      </c>
      <c r="Q64" s="114" t="s">
        <v>32</v>
      </c>
    </row>
    <row r="65" spans="1:17" ht="12.75">
      <c r="A65" s="113">
        <v>1</v>
      </c>
      <c r="B65" s="107" t="s">
        <v>32</v>
      </c>
      <c r="C65" s="107" t="s">
        <v>31</v>
      </c>
      <c r="D65" s="107" t="s">
        <v>792</v>
      </c>
      <c r="E65" s="107" t="str">
        <f>"9220337"</f>
        <v>9220337</v>
      </c>
      <c r="F65" s="107" t="s">
        <v>1008</v>
      </c>
      <c r="G65" s="107">
        <v>2441040975</v>
      </c>
      <c r="H65" s="107">
        <v>2441040975</v>
      </c>
      <c r="I65" s="107" t="s">
        <v>359</v>
      </c>
      <c r="J65" s="107" t="s">
        <v>819</v>
      </c>
      <c r="K65" s="107">
        <v>43100</v>
      </c>
      <c r="L65" s="107" t="str">
        <f>"39.370498"</f>
        <v>39.370498</v>
      </c>
      <c r="M65" s="107" t="str">
        <f>"21.923522"</f>
        <v>21.923522</v>
      </c>
      <c r="N65" s="107" t="s">
        <v>659</v>
      </c>
      <c r="O65" s="107" t="s">
        <v>820</v>
      </c>
      <c r="P65" s="107" t="s">
        <v>795</v>
      </c>
      <c r="Q65" s="114" t="s">
        <v>32</v>
      </c>
    </row>
    <row r="66" spans="1:17" ht="12.75">
      <c r="A66" s="113">
        <v>1</v>
      </c>
      <c r="B66" s="107" t="s">
        <v>32</v>
      </c>
      <c r="C66" s="107" t="s">
        <v>31</v>
      </c>
      <c r="D66" s="107" t="s">
        <v>792</v>
      </c>
      <c r="E66" s="107" t="str">
        <f>"9220272"</f>
        <v>9220272</v>
      </c>
      <c r="F66" s="107" t="s">
        <v>841</v>
      </c>
      <c r="G66" s="107">
        <v>2441041660</v>
      </c>
      <c r="H66" s="107"/>
      <c r="I66" s="107" t="s">
        <v>367</v>
      </c>
      <c r="J66" s="107" t="s">
        <v>673</v>
      </c>
      <c r="K66" s="107">
        <v>43100</v>
      </c>
      <c r="L66" s="107" t="str">
        <f>"39.363198"</f>
        <v>39.363198</v>
      </c>
      <c r="M66" s="107" t="str">
        <f>"21.915024"</f>
        <v>21.915024</v>
      </c>
      <c r="N66" s="107" t="s">
        <v>659</v>
      </c>
      <c r="O66" s="107" t="s">
        <v>842</v>
      </c>
      <c r="P66" s="107" t="s">
        <v>795</v>
      </c>
      <c r="Q66" s="114" t="s">
        <v>32</v>
      </c>
    </row>
    <row r="67" spans="1:17" ht="12.75">
      <c r="A67" s="113">
        <v>1</v>
      </c>
      <c r="B67" s="107" t="s">
        <v>32</v>
      </c>
      <c r="C67" s="107" t="s">
        <v>31</v>
      </c>
      <c r="D67" s="107" t="s">
        <v>792</v>
      </c>
      <c r="E67" s="107" t="str">
        <f>"9220365"</f>
        <v>9220365</v>
      </c>
      <c r="F67" s="107" t="s">
        <v>839</v>
      </c>
      <c r="G67" s="107">
        <v>2441041660</v>
      </c>
      <c r="H67" s="107"/>
      <c r="I67" s="107" t="s">
        <v>370</v>
      </c>
      <c r="J67" s="107" t="s">
        <v>673</v>
      </c>
      <c r="K67" s="107">
        <v>43100</v>
      </c>
      <c r="L67" s="107" t="str">
        <f>"39.363190"</f>
        <v>39.363190</v>
      </c>
      <c r="M67" s="107" t="str">
        <f>"21.915075"</f>
        <v>21.915075</v>
      </c>
      <c r="N67" s="107" t="s">
        <v>659</v>
      </c>
      <c r="O67" s="107" t="s">
        <v>840</v>
      </c>
      <c r="P67" s="107" t="s">
        <v>795</v>
      </c>
      <c r="Q67" s="114" t="s">
        <v>32</v>
      </c>
    </row>
    <row r="68" spans="1:17" ht="12.75">
      <c r="A68" s="113">
        <v>1</v>
      </c>
      <c r="B68" s="107" t="s">
        <v>32</v>
      </c>
      <c r="C68" s="107" t="s">
        <v>31</v>
      </c>
      <c r="D68" s="107" t="s">
        <v>792</v>
      </c>
      <c r="E68" s="107" t="str">
        <f>"9220366"</f>
        <v>9220366</v>
      </c>
      <c r="F68" s="107" t="s">
        <v>371</v>
      </c>
      <c r="G68" s="107">
        <v>2441080852</v>
      </c>
      <c r="H68" s="107"/>
      <c r="I68" s="107" t="s">
        <v>373</v>
      </c>
      <c r="J68" s="107" t="s">
        <v>815</v>
      </c>
      <c r="K68" s="107">
        <v>43100</v>
      </c>
      <c r="L68" s="107" t="str">
        <f>"39.365765"</f>
        <v>39.365765</v>
      </c>
      <c r="M68" s="107" t="str">
        <f>"21.926309"</f>
        <v>21.926309</v>
      </c>
      <c r="N68" s="107" t="s">
        <v>659</v>
      </c>
      <c r="O68" s="107" t="s">
        <v>816</v>
      </c>
      <c r="P68" s="107" t="s">
        <v>795</v>
      </c>
      <c r="Q68" s="114" t="s">
        <v>32</v>
      </c>
    </row>
    <row r="69" spans="1:17" ht="12.75">
      <c r="A69" s="113">
        <v>1</v>
      </c>
      <c r="B69" s="107" t="s">
        <v>32</v>
      </c>
      <c r="C69" s="107" t="s">
        <v>31</v>
      </c>
      <c r="D69" s="107" t="s">
        <v>792</v>
      </c>
      <c r="E69" s="107" t="str">
        <f>"9220368"</f>
        <v>9220368</v>
      </c>
      <c r="F69" s="107" t="s">
        <v>1012</v>
      </c>
      <c r="G69" s="107">
        <v>2441023030</v>
      </c>
      <c r="H69" s="107"/>
      <c r="I69" s="107" t="s">
        <v>381</v>
      </c>
      <c r="J69" s="107" t="s">
        <v>1014</v>
      </c>
      <c r="K69" s="107">
        <v>43100</v>
      </c>
      <c r="L69" s="107" t="str">
        <f>"39.369879"</f>
        <v>39.369879</v>
      </c>
      <c r="M69" s="107" t="str">
        <f>"21.913697"</f>
        <v>21.913697</v>
      </c>
      <c r="N69" s="107" t="s">
        <v>659</v>
      </c>
      <c r="O69" s="107" t="s">
        <v>831</v>
      </c>
      <c r="P69" s="107" t="s">
        <v>795</v>
      </c>
      <c r="Q69" s="114" t="s">
        <v>32</v>
      </c>
    </row>
    <row r="70" spans="1:17" ht="12.75">
      <c r="A70" s="113">
        <v>1</v>
      </c>
      <c r="B70" s="107" t="s">
        <v>32</v>
      </c>
      <c r="C70" s="107" t="s">
        <v>31</v>
      </c>
      <c r="D70" s="107" t="s">
        <v>792</v>
      </c>
      <c r="E70" s="107" t="str">
        <f>"9220380"</f>
        <v>9220380</v>
      </c>
      <c r="F70" s="107" t="s">
        <v>999</v>
      </c>
      <c r="G70" s="107">
        <v>2441020892</v>
      </c>
      <c r="H70" s="107">
        <v>2441020892</v>
      </c>
      <c r="I70" s="107" t="s">
        <v>388</v>
      </c>
      <c r="J70" s="107" t="s">
        <v>800</v>
      </c>
      <c r="K70" s="107">
        <v>43100</v>
      </c>
      <c r="L70" s="107" t="str">
        <f>"39.354243"</f>
        <v>39.354243</v>
      </c>
      <c r="M70" s="107" t="str">
        <f>"21.918042"</f>
        <v>21.918042</v>
      </c>
      <c r="N70" s="107" t="s">
        <v>659</v>
      </c>
      <c r="O70" s="107" t="s">
        <v>801</v>
      </c>
      <c r="P70" s="107" t="s">
        <v>795</v>
      </c>
      <c r="Q70" s="114" t="s">
        <v>32</v>
      </c>
    </row>
    <row r="71" spans="1:17" ht="12.75">
      <c r="A71" s="113">
        <v>1</v>
      </c>
      <c r="B71" s="107" t="s">
        <v>32</v>
      </c>
      <c r="C71" s="107" t="s">
        <v>31</v>
      </c>
      <c r="D71" s="107" t="s">
        <v>792</v>
      </c>
      <c r="E71" s="107" t="str">
        <f>"9220381"</f>
        <v>9220381</v>
      </c>
      <c r="F71" s="107" t="s">
        <v>390</v>
      </c>
      <c r="G71" s="107">
        <v>2441042035</v>
      </c>
      <c r="H71" s="107">
        <v>2441042035</v>
      </c>
      <c r="I71" s="107" t="s">
        <v>392</v>
      </c>
      <c r="J71" s="107" t="s">
        <v>826</v>
      </c>
      <c r="K71" s="107">
        <v>43100</v>
      </c>
      <c r="L71" s="107" t="str">
        <f>"39.366115"</f>
        <v>39.366115</v>
      </c>
      <c r="M71" s="107" t="str">
        <f>"21.932968"</f>
        <v>21.932968</v>
      </c>
      <c r="N71" s="107" t="s">
        <v>659</v>
      </c>
      <c r="O71" s="107" t="s">
        <v>827</v>
      </c>
      <c r="P71" s="107" t="s">
        <v>795</v>
      </c>
      <c r="Q71" s="114" t="s">
        <v>32</v>
      </c>
    </row>
    <row r="72" spans="1:17" ht="12.75">
      <c r="A72" s="113">
        <v>1</v>
      </c>
      <c r="B72" s="107" t="s">
        <v>32</v>
      </c>
      <c r="C72" s="107" t="s">
        <v>31</v>
      </c>
      <c r="D72" s="107" t="s">
        <v>792</v>
      </c>
      <c r="E72" s="107" t="str">
        <f>"9220065"</f>
        <v>9220065</v>
      </c>
      <c r="F72" s="107" t="s">
        <v>394</v>
      </c>
      <c r="G72" s="107">
        <v>2441040975</v>
      </c>
      <c r="H72" s="107">
        <v>2441040975</v>
      </c>
      <c r="I72" s="107" t="s">
        <v>395</v>
      </c>
      <c r="J72" s="107" t="s">
        <v>811</v>
      </c>
      <c r="K72" s="107">
        <v>43100</v>
      </c>
      <c r="L72" s="107" t="str">
        <f>"39.370410"</f>
        <v>39.370410</v>
      </c>
      <c r="M72" s="107" t="str">
        <f>"21.923235"</f>
        <v>21.923235</v>
      </c>
      <c r="N72" s="107" t="s">
        <v>659</v>
      </c>
      <c r="O72" s="107" t="s">
        <v>812</v>
      </c>
      <c r="P72" s="107" t="s">
        <v>795</v>
      </c>
      <c r="Q72" s="114" t="s">
        <v>32</v>
      </c>
    </row>
    <row r="73" spans="1:17" ht="12.75">
      <c r="A73" s="113">
        <v>2</v>
      </c>
      <c r="B73" s="107" t="s">
        <v>109</v>
      </c>
      <c r="C73" s="107" t="s">
        <v>31</v>
      </c>
      <c r="D73" s="107" t="s">
        <v>792</v>
      </c>
      <c r="E73" s="107" t="str">
        <f>"9220383"</f>
        <v>9220383</v>
      </c>
      <c r="F73" s="107" t="s">
        <v>1002</v>
      </c>
      <c r="G73" s="107">
        <v>2441055845</v>
      </c>
      <c r="H73" s="107">
        <v>2441055845</v>
      </c>
      <c r="I73" s="107" t="s">
        <v>398</v>
      </c>
      <c r="J73" s="107" t="s">
        <v>666</v>
      </c>
      <c r="K73" s="107">
        <v>43100</v>
      </c>
      <c r="L73" s="107" t="str">
        <f>"39.339002"</f>
        <v>39.339002</v>
      </c>
      <c r="M73" s="107" t="str">
        <f>"21.840209"</f>
        <v>21.840209</v>
      </c>
      <c r="N73" s="107" t="s">
        <v>659</v>
      </c>
      <c r="O73" s="107" t="s">
        <v>856</v>
      </c>
      <c r="P73" s="107" t="s">
        <v>795</v>
      </c>
      <c r="Q73" s="114" t="s">
        <v>109</v>
      </c>
    </row>
    <row r="74" spans="1:17" ht="12.75">
      <c r="A74" s="113">
        <v>1</v>
      </c>
      <c r="B74" s="107" t="s">
        <v>32</v>
      </c>
      <c r="C74" s="107" t="s">
        <v>31</v>
      </c>
      <c r="D74" s="107" t="s">
        <v>792</v>
      </c>
      <c r="E74" s="107" t="str">
        <f>"9220398"</f>
        <v>9220398</v>
      </c>
      <c r="F74" s="107" t="s">
        <v>998</v>
      </c>
      <c r="G74" s="107">
        <v>2441079740</v>
      </c>
      <c r="H74" s="107">
        <v>2441079740</v>
      </c>
      <c r="I74" s="107" t="s">
        <v>400</v>
      </c>
      <c r="J74" s="107" t="s">
        <v>797</v>
      </c>
      <c r="K74" s="107">
        <v>43100</v>
      </c>
      <c r="L74" s="107" t="str">
        <f>"39.354247"</f>
        <v>39.354247</v>
      </c>
      <c r="M74" s="107" t="str">
        <f>"21.929887"</f>
        <v>21.929887</v>
      </c>
      <c r="N74" s="107" t="s">
        <v>659</v>
      </c>
      <c r="O74" s="107" t="s">
        <v>798</v>
      </c>
      <c r="P74" s="107" t="s">
        <v>795</v>
      </c>
      <c r="Q74" s="114" t="s">
        <v>32</v>
      </c>
    </row>
    <row r="75" spans="1:17" ht="12.75">
      <c r="A75" s="113">
        <v>1</v>
      </c>
      <c r="B75" s="107" t="s">
        <v>32</v>
      </c>
      <c r="C75" s="107" t="s">
        <v>31</v>
      </c>
      <c r="D75" s="107" t="s">
        <v>792</v>
      </c>
      <c r="E75" s="107" t="str">
        <f>"9520697"</f>
        <v>9520697</v>
      </c>
      <c r="F75" s="107" t="s">
        <v>1000</v>
      </c>
      <c r="G75" s="107">
        <v>2441075134</v>
      </c>
      <c r="H75" s="107"/>
      <c r="I75" s="107" t="s">
        <v>402</v>
      </c>
      <c r="J75" s="107" t="s">
        <v>803</v>
      </c>
      <c r="K75" s="107">
        <v>43100</v>
      </c>
      <c r="L75" s="107" t="str">
        <f>"39.376020"</f>
        <v>39.376020</v>
      </c>
      <c r="M75" s="107" t="str">
        <f>"21.930252"</f>
        <v>21.930252</v>
      </c>
      <c r="N75" s="107" t="s">
        <v>659</v>
      </c>
      <c r="O75" s="107" t="s">
        <v>804</v>
      </c>
      <c r="P75" s="107" t="s">
        <v>795</v>
      </c>
      <c r="Q75" s="114" t="s">
        <v>32</v>
      </c>
    </row>
    <row r="76" spans="1:17" ht="12.75">
      <c r="A76" s="113">
        <v>1</v>
      </c>
      <c r="B76" s="107" t="s">
        <v>32</v>
      </c>
      <c r="C76" s="107" t="s">
        <v>31</v>
      </c>
      <c r="D76" s="107" t="s">
        <v>792</v>
      </c>
      <c r="E76" s="107" t="str">
        <f>"9521134"</f>
        <v>9521134</v>
      </c>
      <c r="F76" s="107" t="s">
        <v>403</v>
      </c>
      <c r="G76" s="107">
        <v>2441026719</v>
      </c>
      <c r="H76" s="107">
        <v>2441026719</v>
      </c>
      <c r="I76" s="107" t="s">
        <v>404</v>
      </c>
      <c r="J76" s="107" t="s">
        <v>815</v>
      </c>
      <c r="K76" s="107">
        <v>43100</v>
      </c>
      <c r="L76" s="107" t="str">
        <f>"39.365798"</f>
        <v>39.365798</v>
      </c>
      <c r="M76" s="107" t="str">
        <f>"21.926518"</f>
        <v>21.926518</v>
      </c>
      <c r="N76" s="107" t="s">
        <v>659</v>
      </c>
      <c r="O76" s="107" t="s">
        <v>845</v>
      </c>
      <c r="P76" s="107" t="s">
        <v>795</v>
      </c>
      <c r="Q76" s="114" t="s">
        <v>32</v>
      </c>
    </row>
    <row r="77" spans="1:17" ht="12.75">
      <c r="A77" s="113">
        <v>1</v>
      </c>
      <c r="B77" s="107" t="s">
        <v>32</v>
      </c>
      <c r="C77" s="107" t="s">
        <v>31</v>
      </c>
      <c r="D77" s="107" t="s">
        <v>792</v>
      </c>
      <c r="E77" s="107" t="str">
        <f>"9521136"</f>
        <v>9521136</v>
      </c>
      <c r="F77" s="107" t="s">
        <v>405</v>
      </c>
      <c r="G77" s="107">
        <v>2441028369</v>
      </c>
      <c r="H77" s="107">
        <v>2441028969</v>
      </c>
      <c r="I77" s="107" t="s">
        <v>408</v>
      </c>
      <c r="J77" s="107" t="s">
        <v>843</v>
      </c>
      <c r="K77" s="107">
        <v>43131</v>
      </c>
      <c r="L77" s="107" t="str">
        <f>"39.371890"</f>
        <v>39.371890</v>
      </c>
      <c r="M77" s="107" t="str">
        <f>"21.930235"</f>
        <v>21.930235</v>
      </c>
      <c r="N77" s="107" t="s">
        <v>659</v>
      </c>
      <c r="O77" s="107" t="s">
        <v>844</v>
      </c>
      <c r="P77" s="107" t="s">
        <v>795</v>
      </c>
      <c r="Q77" s="114" t="s">
        <v>32</v>
      </c>
    </row>
    <row r="78" spans="1:17" ht="12.75">
      <c r="A78" s="113">
        <v>1</v>
      </c>
      <c r="B78" s="107" t="s">
        <v>32</v>
      </c>
      <c r="C78" s="107" t="s">
        <v>31</v>
      </c>
      <c r="D78" s="107" t="s">
        <v>792</v>
      </c>
      <c r="E78" s="107" t="str">
        <f>"9220352"</f>
        <v>9220352</v>
      </c>
      <c r="F78" s="107" t="s">
        <v>414</v>
      </c>
      <c r="G78" s="107">
        <v>2441072020</v>
      </c>
      <c r="H78" s="107">
        <v>2441072020</v>
      </c>
      <c r="I78" s="107" t="s">
        <v>415</v>
      </c>
      <c r="J78" s="107" t="s">
        <v>1067</v>
      </c>
      <c r="K78" s="107">
        <v>43100</v>
      </c>
      <c r="L78" s="107" t="str">
        <f>"39.373744"</f>
        <v>39.373744</v>
      </c>
      <c r="M78" s="107" t="str">
        <f>"21.916304"</f>
        <v>21.916304</v>
      </c>
      <c r="N78" s="107" t="s">
        <v>659</v>
      </c>
      <c r="O78" s="107" t="s">
        <v>835</v>
      </c>
      <c r="P78" s="107" t="s">
        <v>795</v>
      </c>
      <c r="Q78" s="114" t="s">
        <v>32</v>
      </c>
    </row>
    <row r="79" spans="1:17" ht="12.75">
      <c r="A79" s="113">
        <v>1</v>
      </c>
      <c r="B79" s="107" t="s">
        <v>32</v>
      </c>
      <c r="C79" s="107" t="s">
        <v>31</v>
      </c>
      <c r="D79" s="107" t="s">
        <v>792</v>
      </c>
      <c r="E79" s="107" t="str">
        <f>"9220271"</f>
        <v>9220271</v>
      </c>
      <c r="F79" s="107" t="s">
        <v>1005</v>
      </c>
      <c r="G79" s="107">
        <v>2441029982</v>
      </c>
      <c r="H79" s="107"/>
      <c r="I79" s="107" t="s">
        <v>422</v>
      </c>
      <c r="J79" s="107" t="s">
        <v>717</v>
      </c>
      <c r="K79" s="107">
        <v>43100</v>
      </c>
      <c r="L79" s="107" t="str">
        <f>"39.359191"</f>
        <v>39.359191</v>
      </c>
      <c r="M79" s="107" t="str">
        <f>"21.921803"</f>
        <v>21.921803</v>
      </c>
      <c r="N79" s="107" t="s">
        <v>659</v>
      </c>
      <c r="O79" s="107" t="s">
        <v>810</v>
      </c>
      <c r="P79" s="107" t="s">
        <v>795</v>
      </c>
      <c r="Q79" s="114" t="s">
        <v>32</v>
      </c>
    </row>
    <row r="80" spans="1:17" ht="12.75">
      <c r="A80" s="113">
        <v>1</v>
      </c>
      <c r="B80" s="107" t="s">
        <v>32</v>
      </c>
      <c r="C80" s="107" t="s">
        <v>31</v>
      </c>
      <c r="D80" s="107" t="s">
        <v>792</v>
      </c>
      <c r="E80" s="107" t="str">
        <f>"9220274"</f>
        <v>9220274</v>
      </c>
      <c r="F80" s="107" t="s">
        <v>994</v>
      </c>
      <c r="G80" s="107">
        <v>2441021453</v>
      </c>
      <c r="H80" s="107"/>
      <c r="I80" s="107" t="s">
        <v>426</v>
      </c>
      <c r="J80" s="107" t="s">
        <v>793</v>
      </c>
      <c r="K80" s="107">
        <v>43100</v>
      </c>
      <c r="L80" s="107" t="str">
        <f>"39.356001"</f>
        <v>39.356001</v>
      </c>
      <c r="M80" s="107" t="str">
        <f>"21.911432"</f>
        <v>21.911432</v>
      </c>
      <c r="N80" s="107" t="s">
        <v>659</v>
      </c>
      <c r="O80" s="107" t="s">
        <v>794</v>
      </c>
      <c r="P80" s="107" t="s">
        <v>795</v>
      </c>
      <c r="Q80" s="114" t="s">
        <v>32</v>
      </c>
    </row>
    <row r="81" spans="1:17" ht="12.75">
      <c r="A81" s="113">
        <v>1</v>
      </c>
      <c r="B81" s="107" t="s">
        <v>32</v>
      </c>
      <c r="C81" s="107" t="s">
        <v>31</v>
      </c>
      <c r="D81" s="107" t="s">
        <v>792</v>
      </c>
      <c r="E81" s="107" t="str">
        <f>"9220203"</f>
        <v>9220203</v>
      </c>
      <c r="F81" s="107" t="s">
        <v>828</v>
      </c>
      <c r="G81" s="107">
        <v>2441029854</v>
      </c>
      <c r="H81" s="107">
        <v>2441029843</v>
      </c>
      <c r="I81" s="107" t="s">
        <v>429</v>
      </c>
      <c r="J81" s="107" t="s">
        <v>700</v>
      </c>
      <c r="K81" s="107">
        <v>43132</v>
      </c>
      <c r="L81" s="107" t="str">
        <f>"39.368064"</f>
        <v>39.368064</v>
      </c>
      <c r="M81" s="107" t="str">
        <f>"21.906069"</f>
        <v>21.906069</v>
      </c>
      <c r="N81" s="107" t="s">
        <v>659</v>
      </c>
      <c r="O81" s="107" t="s">
        <v>1011</v>
      </c>
      <c r="P81" s="107" t="s">
        <v>795</v>
      </c>
      <c r="Q81" s="114" t="s">
        <v>32</v>
      </c>
    </row>
    <row r="82" spans="1:17" ht="12.75">
      <c r="A82" s="113">
        <v>1</v>
      </c>
      <c r="B82" s="107" t="s">
        <v>32</v>
      </c>
      <c r="C82" s="107" t="s">
        <v>31</v>
      </c>
      <c r="D82" s="107" t="s">
        <v>792</v>
      </c>
      <c r="E82" s="107" t="str">
        <f>"9220207"</f>
        <v>9220207</v>
      </c>
      <c r="F82" s="107" t="s">
        <v>1010</v>
      </c>
      <c r="G82" s="107">
        <v>2441041878</v>
      </c>
      <c r="H82" s="107">
        <v>2441041878</v>
      </c>
      <c r="I82" s="107" t="s">
        <v>433</v>
      </c>
      <c r="J82" s="107" t="s">
        <v>824</v>
      </c>
      <c r="K82" s="107">
        <v>43100</v>
      </c>
      <c r="L82" s="107" t="str">
        <f>"39.371717"</f>
        <v>39.371717</v>
      </c>
      <c r="M82" s="107" t="str">
        <f>"21.929986"</f>
        <v>21.929986</v>
      </c>
      <c r="N82" s="107" t="s">
        <v>659</v>
      </c>
      <c r="O82" s="107" t="s">
        <v>825</v>
      </c>
      <c r="P82" s="107" t="s">
        <v>795</v>
      </c>
      <c r="Q82" s="114" t="s">
        <v>32</v>
      </c>
    </row>
    <row r="83" spans="1:17" ht="12.75">
      <c r="A83" s="113">
        <v>1</v>
      </c>
      <c r="B83" s="107" t="s">
        <v>32</v>
      </c>
      <c r="C83" s="107" t="s">
        <v>31</v>
      </c>
      <c r="D83" s="107" t="s">
        <v>792</v>
      </c>
      <c r="E83" s="107" t="str">
        <f>"9220288"</f>
        <v>9220288</v>
      </c>
      <c r="F83" s="107" t="s">
        <v>1004</v>
      </c>
      <c r="G83" s="107">
        <v>2441041139</v>
      </c>
      <c r="H83" s="107">
        <v>2441041139</v>
      </c>
      <c r="I83" s="107" t="s">
        <v>437</v>
      </c>
      <c r="J83" s="107" t="s">
        <v>806</v>
      </c>
      <c r="K83" s="107">
        <v>43100</v>
      </c>
      <c r="L83" s="107" t="str">
        <f>"39.359428"</f>
        <v>39.359428</v>
      </c>
      <c r="M83" s="107" t="str">
        <f>"21.935208"</f>
        <v>21.935208</v>
      </c>
      <c r="N83" s="107" t="s">
        <v>659</v>
      </c>
      <c r="O83" s="107" t="s">
        <v>808</v>
      </c>
      <c r="P83" s="107" t="s">
        <v>795</v>
      </c>
      <c r="Q83" s="114" t="s">
        <v>32</v>
      </c>
    </row>
    <row r="84" spans="1:17" ht="12.75">
      <c r="A84" s="113">
        <v>1</v>
      </c>
      <c r="B84" s="107" t="s">
        <v>32</v>
      </c>
      <c r="C84" s="107" t="s">
        <v>31</v>
      </c>
      <c r="D84" s="107" t="s">
        <v>792</v>
      </c>
      <c r="E84" s="107" t="str">
        <f>"9220378"</f>
        <v>9220378</v>
      </c>
      <c r="F84" s="107" t="s">
        <v>438</v>
      </c>
      <c r="G84" s="107">
        <v>2441041772</v>
      </c>
      <c r="H84" s="107"/>
      <c r="I84" s="107" t="s">
        <v>439</v>
      </c>
      <c r="J84" s="107" t="s">
        <v>668</v>
      </c>
      <c r="K84" s="107">
        <v>43100</v>
      </c>
      <c r="L84" s="107" t="str">
        <f>"39.359537"</f>
        <v>39.359537</v>
      </c>
      <c r="M84" s="107" t="str">
        <f>"21.912605"</f>
        <v>21.912605</v>
      </c>
      <c r="N84" s="107" t="s">
        <v>659</v>
      </c>
      <c r="O84" s="107" t="s">
        <v>802</v>
      </c>
      <c r="P84" s="107" t="s">
        <v>795</v>
      </c>
      <c r="Q84" s="114" t="s">
        <v>32</v>
      </c>
    </row>
    <row r="85" spans="1:17" ht="12.75">
      <c r="A85" s="113">
        <v>2</v>
      </c>
      <c r="B85" s="107" t="s">
        <v>109</v>
      </c>
      <c r="C85" s="107" t="s">
        <v>31</v>
      </c>
      <c r="D85" s="107" t="s">
        <v>792</v>
      </c>
      <c r="E85" s="107" t="str">
        <f>"9220214"</f>
        <v>9220214</v>
      </c>
      <c r="F85" s="107" t="s">
        <v>1019</v>
      </c>
      <c r="G85" s="107">
        <v>2441062176</v>
      </c>
      <c r="H85" s="107"/>
      <c r="I85" s="107" t="s">
        <v>464</v>
      </c>
      <c r="J85" s="107" t="s">
        <v>859</v>
      </c>
      <c r="K85" s="107">
        <v>43100</v>
      </c>
      <c r="L85" s="107" t="str">
        <f>"39.369631"</f>
        <v>39.369631</v>
      </c>
      <c r="M85" s="107" t="str">
        <f>"22.005787"</f>
        <v>22.005787</v>
      </c>
      <c r="N85" s="107" t="s">
        <v>659</v>
      </c>
      <c r="O85" s="107" t="s">
        <v>860</v>
      </c>
      <c r="P85" s="107" t="s">
        <v>795</v>
      </c>
      <c r="Q85" s="114" t="s">
        <v>32</v>
      </c>
    </row>
    <row r="86" spans="1:17" ht="12.75">
      <c r="A86" s="113">
        <v>1</v>
      </c>
      <c r="B86" s="107" t="s">
        <v>109</v>
      </c>
      <c r="C86" s="107" t="s">
        <v>31</v>
      </c>
      <c r="D86" s="107" t="s">
        <v>792</v>
      </c>
      <c r="E86" s="107" t="str">
        <f>"9220071"</f>
        <v>9220071</v>
      </c>
      <c r="F86" s="107" t="s">
        <v>1001</v>
      </c>
      <c r="G86" s="107">
        <v>2441029126</v>
      </c>
      <c r="H86" s="107"/>
      <c r="I86" s="107" t="s">
        <v>468</v>
      </c>
      <c r="J86" s="107" t="s">
        <v>706</v>
      </c>
      <c r="K86" s="107">
        <v>43100</v>
      </c>
      <c r="L86" s="107" t="str">
        <f>"39.403214"</f>
        <v>39.403214</v>
      </c>
      <c r="M86" s="107" t="str">
        <f>"21.897846"</f>
        <v>21.897846</v>
      </c>
      <c r="N86" s="107" t="s">
        <v>659</v>
      </c>
      <c r="O86" s="107" t="s">
        <v>805</v>
      </c>
      <c r="P86" s="107" t="s">
        <v>795</v>
      </c>
      <c r="Q86" s="114" t="s">
        <v>32</v>
      </c>
    </row>
    <row r="87" spans="1:17" ht="12.75">
      <c r="A87" s="113">
        <v>2</v>
      </c>
      <c r="B87" s="107" t="s">
        <v>109</v>
      </c>
      <c r="C87" s="107" t="s">
        <v>31</v>
      </c>
      <c r="D87" s="107" t="s">
        <v>792</v>
      </c>
      <c r="E87" s="107" t="str">
        <f>"9220287"</f>
        <v>9220287</v>
      </c>
      <c r="F87" s="107" t="s">
        <v>995</v>
      </c>
      <c r="G87" s="107">
        <v>2441081555</v>
      </c>
      <c r="H87" s="107"/>
      <c r="I87" s="107" t="s">
        <v>472</v>
      </c>
      <c r="J87" s="107" t="s">
        <v>850</v>
      </c>
      <c r="K87" s="107">
        <v>43100</v>
      </c>
      <c r="L87" s="107" t="str">
        <f>"39.280884"</f>
        <v>39.280884</v>
      </c>
      <c r="M87" s="107" t="str">
        <f>"21.903550"</f>
        <v>21.903550</v>
      </c>
      <c r="N87" s="107" t="s">
        <v>659</v>
      </c>
      <c r="O87" s="107" t="s">
        <v>851</v>
      </c>
      <c r="P87" s="107" t="s">
        <v>795</v>
      </c>
      <c r="Q87" s="114" t="s">
        <v>109</v>
      </c>
    </row>
    <row r="88" spans="1:17" ht="12.75">
      <c r="A88" s="113">
        <v>2</v>
      </c>
      <c r="B88" s="107" t="s">
        <v>109</v>
      </c>
      <c r="C88" s="107" t="s">
        <v>31</v>
      </c>
      <c r="D88" s="107" t="s">
        <v>792</v>
      </c>
      <c r="E88" s="107" t="str">
        <f>"9220021"</f>
        <v>9220021</v>
      </c>
      <c r="F88" s="107" t="s">
        <v>997</v>
      </c>
      <c r="G88" s="107">
        <v>2441088083</v>
      </c>
      <c r="H88" s="107">
        <v>2441088083</v>
      </c>
      <c r="I88" s="107" t="s">
        <v>476</v>
      </c>
      <c r="J88" s="107" t="s">
        <v>715</v>
      </c>
      <c r="K88" s="107">
        <v>43100</v>
      </c>
      <c r="L88" s="107" t="str">
        <f>"39.278165"</f>
        <v>39.278165</v>
      </c>
      <c r="M88" s="107" t="str">
        <f>"21.962427"</f>
        <v>21.962427</v>
      </c>
      <c r="N88" s="107" t="s">
        <v>659</v>
      </c>
      <c r="O88" s="107" t="s">
        <v>854</v>
      </c>
      <c r="P88" s="107" t="s">
        <v>795</v>
      </c>
      <c r="Q88" s="114" t="s">
        <v>32</v>
      </c>
    </row>
    <row r="89" spans="1:17" ht="12.75">
      <c r="A89" s="113">
        <v>1</v>
      </c>
      <c r="B89" s="107" t="s">
        <v>32</v>
      </c>
      <c r="C89" s="107" t="s">
        <v>31</v>
      </c>
      <c r="D89" s="107" t="s">
        <v>792</v>
      </c>
      <c r="E89" s="107" t="str">
        <f>"9220082"</f>
        <v>9220082</v>
      </c>
      <c r="F89" s="107" t="s">
        <v>1007</v>
      </c>
      <c r="G89" s="107">
        <v>2441028506</v>
      </c>
      <c r="H89" s="107">
        <v>2441028503</v>
      </c>
      <c r="I89" s="107" t="s">
        <v>479</v>
      </c>
      <c r="J89" s="107" t="s">
        <v>817</v>
      </c>
      <c r="K89" s="107">
        <v>43100</v>
      </c>
      <c r="L89" s="107" t="str">
        <f>"39.392202"</f>
        <v>39.392202</v>
      </c>
      <c r="M89" s="107" t="str">
        <f>"21.921591"</f>
        <v>21.921591</v>
      </c>
      <c r="N89" s="107" t="s">
        <v>659</v>
      </c>
      <c r="O89" s="107" t="s">
        <v>818</v>
      </c>
      <c r="P89" s="107" t="s">
        <v>795</v>
      </c>
      <c r="Q89" s="114" t="s">
        <v>32</v>
      </c>
    </row>
    <row r="90" spans="1:17" ht="12.75">
      <c r="A90" s="113">
        <v>2</v>
      </c>
      <c r="B90" s="107" t="s">
        <v>109</v>
      </c>
      <c r="C90" s="107" t="s">
        <v>31</v>
      </c>
      <c r="D90" s="107" t="s">
        <v>792</v>
      </c>
      <c r="E90" s="107" t="str">
        <f>"9220319"</f>
        <v>9220319</v>
      </c>
      <c r="F90" s="107" t="s">
        <v>452</v>
      </c>
      <c r="G90" s="107">
        <v>2441036309</v>
      </c>
      <c r="H90" s="107">
        <v>2441036309</v>
      </c>
      <c r="I90" s="107" t="s">
        <v>453</v>
      </c>
      <c r="J90" s="107" t="s">
        <v>676</v>
      </c>
      <c r="K90" s="107">
        <v>43100</v>
      </c>
      <c r="L90" s="107" t="str">
        <f>"39.323059"</f>
        <v>39.323059</v>
      </c>
      <c r="M90" s="107" t="str">
        <f>"21.875754"</f>
        <v>21.875754</v>
      </c>
      <c r="N90" s="107" t="s">
        <v>659</v>
      </c>
      <c r="O90" s="107" t="s">
        <v>852</v>
      </c>
      <c r="P90" s="107" t="s">
        <v>795</v>
      </c>
      <c r="Q90" s="114" t="s">
        <v>109</v>
      </c>
    </row>
    <row r="91" spans="1:17" ht="12.75">
      <c r="A91" s="113">
        <v>2</v>
      </c>
      <c r="B91" s="107" t="s">
        <v>109</v>
      </c>
      <c r="C91" s="107" t="s">
        <v>31</v>
      </c>
      <c r="D91" s="107" t="s">
        <v>792</v>
      </c>
      <c r="E91" s="107" t="str">
        <f>"9220088"</f>
        <v>9220088</v>
      </c>
      <c r="F91" s="107" t="s">
        <v>1084</v>
      </c>
      <c r="G91" s="107">
        <v>2441067292</v>
      </c>
      <c r="H91" s="107">
        <v>2441067292</v>
      </c>
      <c r="I91" s="107" t="s">
        <v>483</v>
      </c>
      <c r="J91" s="107" t="s">
        <v>1085</v>
      </c>
      <c r="K91" s="107">
        <v>43100</v>
      </c>
      <c r="L91" s="107" t="str">
        <f>"39.441799"</f>
        <v>39.441799</v>
      </c>
      <c r="M91" s="107" t="str">
        <f>"21.968319"</f>
        <v>21.968319</v>
      </c>
      <c r="N91" s="107" t="s">
        <v>659</v>
      </c>
      <c r="O91" s="107" t="s">
        <v>1086</v>
      </c>
      <c r="P91" s="107" t="s">
        <v>795</v>
      </c>
      <c r="Q91" s="114" t="s">
        <v>120</v>
      </c>
    </row>
    <row r="92" spans="1:17" ht="12.75">
      <c r="A92" s="113">
        <v>1</v>
      </c>
      <c r="B92" s="107" t="s">
        <v>109</v>
      </c>
      <c r="C92" s="107" t="s">
        <v>31</v>
      </c>
      <c r="D92" s="107" t="s">
        <v>792</v>
      </c>
      <c r="E92" s="107" t="str">
        <f>"9220289"</f>
        <v>9220289</v>
      </c>
      <c r="F92" s="107" t="s">
        <v>456</v>
      </c>
      <c r="G92" s="107">
        <v>2441025953</v>
      </c>
      <c r="H92" s="107">
        <v>2441025953</v>
      </c>
      <c r="I92" s="107" t="s">
        <v>459</v>
      </c>
      <c r="J92" s="107" t="s">
        <v>836</v>
      </c>
      <c r="K92" s="107">
        <v>43100</v>
      </c>
      <c r="L92" s="107" t="str">
        <f>"39.358797"</f>
        <v>39.358797</v>
      </c>
      <c r="M92" s="107" t="str">
        <f>"21.941517"</f>
        <v>21.941517</v>
      </c>
      <c r="N92" s="107" t="s">
        <v>659</v>
      </c>
      <c r="O92" s="107" t="s">
        <v>837</v>
      </c>
      <c r="P92" s="107" t="s">
        <v>795</v>
      </c>
      <c r="Q92" s="114" t="s">
        <v>32</v>
      </c>
    </row>
    <row r="93" spans="1:17" ht="12.75">
      <c r="A93" s="113">
        <v>2</v>
      </c>
      <c r="B93" s="107" t="s">
        <v>109</v>
      </c>
      <c r="C93" s="107" t="s">
        <v>31</v>
      </c>
      <c r="D93" s="107" t="s">
        <v>792</v>
      </c>
      <c r="E93" s="107" t="str">
        <f>"9220107"</f>
        <v>9220107</v>
      </c>
      <c r="F93" s="107" t="s">
        <v>861</v>
      </c>
      <c r="G93" s="107">
        <v>2441061106</v>
      </c>
      <c r="H93" s="107">
        <v>2441061106</v>
      </c>
      <c r="I93" s="107" t="s">
        <v>487</v>
      </c>
      <c r="J93" s="107" t="s">
        <v>862</v>
      </c>
      <c r="K93" s="107">
        <v>43100</v>
      </c>
      <c r="L93" s="107" t="str">
        <f>"39.374387"</f>
        <v>39.374387</v>
      </c>
      <c r="M93" s="107" t="str">
        <f>"21.975951"</f>
        <v>21.975951</v>
      </c>
      <c r="N93" s="107" t="s">
        <v>659</v>
      </c>
      <c r="O93" s="107" t="s">
        <v>863</v>
      </c>
      <c r="P93" s="107" t="s">
        <v>795</v>
      </c>
      <c r="Q93" s="114" t="s">
        <v>32</v>
      </c>
    </row>
    <row r="94" spans="1:17" ht="13.5" thickBot="1">
      <c r="A94" s="115">
        <v>1</v>
      </c>
      <c r="B94" s="116" t="s">
        <v>109</v>
      </c>
      <c r="C94" s="116" t="s">
        <v>31</v>
      </c>
      <c r="D94" s="116" t="s">
        <v>792</v>
      </c>
      <c r="E94" s="116" t="str">
        <f>"9220294"</f>
        <v>9220294</v>
      </c>
      <c r="F94" s="116" t="s">
        <v>848</v>
      </c>
      <c r="G94" s="116">
        <v>2441061545</v>
      </c>
      <c r="H94" s="116">
        <v>2441061545</v>
      </c>
      <c r="I94" s="116" t="s">
        <v>492</v>
      </c>
      <c r="J94" s="116" t="s">
        <v>154</v>
      </c>
      <c r="K94" s="116">
        <v>43100</v>
      </c>
      <c r="L94" s="116" t="str">
        <f>"39.362637"</f>
        <v>39.362637</v>
      </c>
      <c r="M94" s="116" t="str">
        <f>"21.972384"</f>
        <v>21.972384</v>
      </c>
      <c r="N94" s="116" t="s">
        <v>659</v>
      </c>
      <c r="O94" s="116" t="s">
        <v>1087</v>
      </c>
      <c r="P94" s="116" t="s">
        <v>795</v>
      </c>
      <c r="Q94" s="118" t="s">
        <v>32</v>
      </c>
    </row>
    <row r="95" spans="1:17" ht="13.5" thickBot="1">
      <c r="A95" s="127">
        <v>3</v>
      </c>
      <c r="B95" s="128" t="s">
        <v>180</v>
      </c>
      <c r="C95" s="128" t="s">
        <v>158</v>
      </c>
      <c r="D95" s="128" t="s">
        <v>792</v>
      </c>
      <c r="E95" s="128" t="str">
        <f>"9220346"</f>
        <v>9220346</v>
      </c>
      <c r="F95" s="128" t="s">
        <v>494</v>
      </c>
      <c r="G95" s="128">
        <v>2441092969</v>
      </c>
      <c r="H95" s="128">
        <v>2441092969</v>
      </c>
      <c r="I95" s="128" t="s">
        <v>496</v>
      </c>
      <c r="J95" s="128" t="s">
        <v>864</v>
      </c>
      <c r="K95" s="128">
        <v>43067</v>
      </c>
      <c r="L95" s="128" t="str">
        <f>"39.331664"</f>
        <v>39.331664</v>
      </c>
      <c r="M95" s="128" t="str">
        <f>"21.686717"</f>
        <v>21.686717</v>
      </c>
      <c r="N95" s="128" t="s">
        <v>659</v>
      </c>
      <c r="O95" s="128" t="s">
        <v>865</v>
      </c>
      <c r="P95" s="128" t="s">
        <v>795</v>
      </c>
      <c r="Q95" s="130" t="s">
        <v>60</v>
      </c>
    </row>
    <row r="96" spans="1:17" ht="12.75">
      <c r="A96" s="109">
        <v>2</v>
      </c>
      <c r="B96" s="110" t="s">
        <v>60</v>
      </c>
      <c r="C96" s="110" t="s">
        <v>170</v>
      </c>
      <c r="D96" s="110" t="s">
        <v>792</v>
      </c>
      <c r="E96" s="110" t="str">
        <f>"9220113"</f>
        <v>9220113</v>
      </c>
      <c r="F96" s="110" t="s">
        <v>1028</v>
      </c>
      <c r="G96" s="110">
        <v>2445041397</v>
      </c>
      <c r="H96" s="110">
        <v>2445041397</v>
      </c>
      <c r="I96" s="110" t="s">
        <v>499</v>
      </c>
      <c r="J96" s="110" t="s">
        <v>870</v>
      </c>
      <c r="K96" s="110">
        <v>43060</v>
      </c>
      <c r="L96" s="110" t="str">
        <f>"39.434566"</f>
        <v>39.434566</v>
      </c>
      <c r="M96" s="110" t="str">
        <f>"21.663572"</f>
        <v>21.663572</v>
      </c>
      <c r="N96" s="110" t="s">
        <v>659</v>
      </c>
      <c r="O96" s="110" t="s">
        <v>871</v>
      </c>
      <c r="P96" s="110" t="s">
        <v>795</v>
      </c>
      <c r="Q96" s="112" t="s">
        <v>60</v>
      </c>
    </row>
    <row r="97" spans="1:17" ht="12.75">
      <c r="A97" s="113">
        <v>2</v>
      </c>
      <c r="B97" s="107" t="s">
        <v>60</v>
      </c>
      <c r="C97" s="107" t="s">
        <v>170</v>
      </c>
      <c r="D97" s="107" t="s">
        <v>792</v>
      </c>
      <c r="E97" s="107" t="str">
        <f>"9220309"</f>
        <v>9220309</v>
      </c>
      <c r="F97" s="107" t="s">
        <v>1029</v>
      </c>
      <c r="G97" s="107">
        <v>2445042183</v>
      </c>
      <c r="H97" s="107">
        <v>2445042183</v>
      </c>
      <c r="I97" s="107" t="s">
        <v>502</v>
      </c>
      <c r="J97" s="107" t="s">
        <v>870</v>
      </c>
      <c r="K97" s="107">
        <v>43060</v>
      </c>
      <c r="L97" s="107" t="str">
        <f>"39.422696"</f>
        <v>39.422696</v>
      </c>
      <c r="M97" s="107" t="str">
        <f>"21.661239"</f>
        <v>21.661239</v>
      </c>
      <c r="N97" s="107" t="s">
        <v>659</v>
      </c>
      <c r="O97" s="107" t="s">
        <v>872</v>
      </c>
      <c r="P97" s="107" t="s">
        <v>795</v>
      </c>
      <c r="Q97" s="114" t="s">
        <v>60</v>
      </c>
    </row>
    <row r="98" spans="1:17" ht="12.75">
      <c r="A98" s="113">
        <v>2</v>
      </c>
      <c r="B98" s="107" t="s">
        <v>60</v>
      </c>
      <c r="C98" s="107" t="s">
        <v>170</v>
      </c>
      <c r="D98" s="107" t="s">
        <v>792</v>
      </c>
      <c r="E98" s="107" t="str">
        <f>"9521139"</f>
        <v>9521139</v>
      </c>
      <c r="F98" s="107" t="s">
        <v>417</v>
      </c>
      <c r="G98" s="107">
        <v>2445041397</v>
      </c>
      <c r="H98" s="107">
        <v>2445041397</v>
      </c>
      <c r="I98" s="107" t="s">
        <v>419</v>
      </c>
      <c r="J98" s="107" t="s">
        <v>870</v>
      </c>
      <c r="K98" s="107">
        <v>43060</v>
      </c>
      <c r="L98" s="107" t="str">
        <f>"39.434566"</f>
        <v>39.434566</v>
      </c>
      <c r="M98" s="107" t="str">
        <f>"21.663572"</f>
        <v>21.663572</v>
      </c>
      <c r="N98" s="107" t="s">
        <v>659</v>
      </c>
      <c r="O98" s="107" t="s">
        <v>878</v>
      </c>
      <c r="P98" s="107" t="s">
        <v>795</v>
      </c>
      <c r="Q98" s="114" t="s">
        <v>60</v>
      </c>
    </row>
    <row r="99" spans="1:17" ht="12.75">
      <c r="A99" s="113">
        <v>2</v>
      </c>
      <c r="B99" s="107" t="s">
        <v>120</v>
      </c>
      <c r="C99" s="107" t="s">
        <v>170</v>
      </c>
      <c r="D99" s="107" t="s">
        <v>792</v>
      </c>
      <c r="E99" s="107" t="str">
        <f>"9220117"</f>
        <v>9220117</v>
      </c>
      <c r="F99" s="107" t="s">
        <v>1030</v>
      </c>
      <c r="G99" s="107">
        <v>2441084915</v>
      </c>
      <c r="H99" s="107">
        <v>2441084915</v>
      </c>
      <c r="I99" s="107" t="s">
        <v>523</v>
      </c>
      <c r="J99" s="107" t="s">
        <v>726</v>
      </c>
      <c r="K99" s="107">
        <v>43061</v>
      </c>
      <c r="L99" s="107" t="str">
        <f>"39.487378"</f>
        <v>39.487378</v>
      </c>
      <c r="M99" s="107" t="str">
        <f>"21.839145"</f>
        <v>21.839145</v>
      </c>
      <c r="N99" s="107" t="s">
        <v>659</v>
      </c>
      <c r="O99" s="107" t="s">
        <v>874</v>
      </c>
      <c r="P99" s="107" t="s">
        <v>795</v>
      </c>
      <c r="Q99" s="114" t="s">
        <v>120</v>
      </c>
    </row>
    <row r="100" spans="1:17" ht="12.75">
      <c r="A100" s="113">
        <v>3</v>
      </c>
      <c r="B100" s="107" t="s">
        <v>18</v>
      </c>
      <c r="C100" s="107" t="s">
        <v>170</v>
      </c>
      <c r="D100" s="107" t="s">
        <v>792</v>
      </c>
      <c r="E100" s="107" t="str">
        <f>"9220131"</f>
        <v>9220131</v>
      </c>
      <c r="F100" s="107" t="s">
        <v>1068</v>
      </c>
      <c r="G100" s="107">
        <v>2445061412</v>
      </c>
      <c r="H100" s="107">
        <v>2445061412</v>
      </c>
      <c r="I100" s="107" t="s">
        <v>509</v>
      </c>
      <c r="J100" s="107" t="s">
        <v>508</v>
      </c>
      <c r="K100" s="107">
        <v>43060</v>
      </c>
      <c r="L100" s="107" t="str">
        <f>"39.409457"</f>
        <v>39.409457</v>
      </c>
      <c r="M100" s="107" t="str">
        <f>"21.586809"</f>
        <v>21.586809</v>
      </c>
      <c r="N100" s="107" t="s">
        <v>659</v>
      </c>
      <c r="O100" s="107" t="s">
        <v>880</v>
      </c>
      <c r="P100" s="107" t="s">
        <v>795</v>
      </c>
      <c r="Q100" s="114" t="s">
        <v>60</v>
      </c>
    </row>
    <row r="101" spans="1:17" ht="12.75">
      <c r="A101" s="113">
        <v>3</v>
      </c>
      <c r="B101" s="107" t="s">
        <v>18</v>
      </c>
      <c r="C101" s="107" t="s">
        <v>170</v>
      </c>
      <c r="D101" s="107" t="s">
        <v>792</v>
      </c>
      <c r="E101" s="107" t="str">
        <f>"9220140"</f>
        <v>9220140</v>
      </c>
      <c r="F101" s="107" t="s">
        <v>1026</v>
      </c>
      <c r="G101" s="107">
        <v>2445061231</v>
      </c>
      <c r="H101" s="107">
        <v>2445061231</v>
      </c>
      <c r="I101" s="107" t="s">
        <v>513</v>
      </c>
      <c r="J101" s="107" t="s">
        <v>512</v>
      </c>
      <c r="K101" s="107">
        <v>43060</v>
      </c>
      <c r="L101" s="107" t="str">
        <f>"39.397599"</f>
        <v>39.397599</v>
      </c>
      <c r="M101" s="107" t="str">
        <f>"21.599961"</f>
        <v>21.599961</v>
      </c>
      <c r="N101" s="107" t="s">
        <v>659</v>
      </c>
      <c r="O101" s="107" t="s">
        <v>921</v>
      </c>
      <c r="P101" s="107" t="s">
        <v>795</v>
      </c>
      <c r="Q101" s="114" t="s">
        <v>60</v>
      </c>
    </row>
    <row r="102" spans="1:17" ht="12.75">
      <c r="A102" s="113">
        <v>2</v>
      </c>
      <c r="B102" s="107" t="s">
        <v>60</v>
      </c>
      <c r="C102" s="107" t="s">
        <v>170</v>
      </c>
      <c r="D102" s="107" t="s">
        <v>792</v>
      </c>
      <c r="E102" s="107" t="str">
        <f>"9220328"</f>
        <v>9220328</v>
      </c>
      <c r="F102" s="107" t="s">
        <v>875</v>
      </c>
      <c r="G102" s="107">
        <v>2431049394</v>
      </c>
      <c r="H102" s="107">
        <v>2431049394</v>
      </c>
      <c r="I102" s="107" t="s">
        <v>527</v>
      </c>
      <c r="J102" s="107" t="s">
        <v>525</v>
      </c>
      <c r="K102" s="107">
        <v>43060</v>
      </c>
      <c r="L102" s="107" t="str">
        <f>"39.461667"</f>
        <v>39.461667</v>
      </c>
      <c r="M102" s="107" t="str">
        <f>"21.735556"</f>
        <v>21.735556</v>
      </c>
      <c r="N102" s="107" t="s">
        <v>659</v>
      </c>
      <c r="O102" s="107" t="s">
        <v>876</v>
      </c>
      <c r="P102" s="107" t="s">
        <v>795</v>
      </c>
      <c r="Q102" s="114" t="s">
        <v>120</v>
      </c>
    </row>
    <row r="103" spans="1:17" ht="12.75">
      <c r="A103" s="113">
        <v>2</v>
      </c>
      <c r="B103" s="107" t="s">
        <v>120</v>
      </c>
      <c r="C103" s="107" t="s">
        <v>170</v>
      </c>
      <c r="D103" s="107" t="s">
        <v>792</v>
      </c>
      <c r="E103" s="107" t="str">
        <f>"9220197"</f>
        <v>9220197</v>
      </c>
      <c r="F103" s="107" t="s">
        <v>1027</v>
      </c>
      <c r="G103" s="107">
        <v>2441085553</v>
      </c>
      <c r="H103" s="107">
        <v>2441085013</v>
      </c>
      <c r="I103" s="107" t="s">
        <v>532</v>
      </c>
      <c r="J103" s="107" t="s">
        <v>530</v>
      </c>
      <c r="K103" s="107">
        <v>43100</v>
      </c>
      <c r="L103" s="107" t="str">
        <f>"39.454028"</f>
        <v>39.454028</v>
      </c>
      <c r="M103" s="107" t="str">
        <f>"21.804743"</f>
        <v>21.804743</v>
      </c>
      <c r="N103" s="107" t="s">
        <v>659</v>
      </c>
      <c r="O103" s="107" t="s">
        <v>869</v>
      </c>
      <c r="P103" s="107" t="s">
        <v>795</v>
      </c>
      <c r="Q103" s="114" t="s">
        <v>120</v>
      </c>
    </row>
    <row r="104" spans="1:17" ht="12.75">
      <c r="A104" s="113">
        <v>2</v>
      </c>
      <c r="B104" s="107" t="s">
        <v>60</v>
      </c>
      <c r="C104" s="107" t="s">
        <v>170</v>
      </c>
      <c r="D104" s="107" t="s">
        <v>792</v>
      </c>
      <c r="E104" s="107" t="str">
        <f>"9220170"</f>
        <v>9220170</v>
      </c>
      <c r="F104" s="107" t="s">
        <v>515</v>
      </c>
      <c r="G104" s="107">
        <v>2445097367</v>
      </c>
      <c r="H104" s="107">
        <v>2445097367</v>
      </c>
      <c r="I104" s="107" t="s">
        <v>517</v>
      </c>
      <c r="J104" s="107" t="s">
        <v>866</v>
      </c>
      <c r="K104" s="107">
        <v>43060</v>
      </c>
      <c r="L104" s="107" t="str">
        <f>"39.426335"</f>
        <v>39.426335</v>
      </c>
      <c r="M104" s="107" t="str">
        <f>"21.696878"</f>
        <v>21.696878</v>
      </c>
      <c r="N104" s="107" t="s">
        <v>659</v>
      </c>
      <c r="O104" s="107" t="s">
        <v>867</v>
      </c>
      <c r="P104" s="107" t="s">
        <v>795</v>
      </c>
      <c r="Q104" s="114" t="s">
        <v>60</v>
      </c>
    </row>
    <row r="105" spans="1:17" ht="13.5" thickBot="1">
      <c r="A105" s="115">
        <v>2</v>
      </c>
      <c r="B105" s="116" t="s">
        <v>109</v>
      </c>
      <c r="C105" s="116" t="s">
        <v>170</v>
      </c>
      <c r="D105" s="116" t="s">
        <v>792</v>
      </c>
      <c r="E105" s="116" t="str">
        <f>"9220111"</f>
        <v>9220111</v>
      </c>
      <c r="F105" s="116" t="s">
        <v>519</v>
      </c>
      <c r="G105" s="116">
        <v>2441039876</v>
      </c>
      <c r="H105" s="116">
        <v>2441039876</v>
      </c>
      <c r="I105" s="116" t="s">
        <v>520</v>
      </c>
      <c r="J105" s="116" t="s">
        <v>740</v>
      </c>
      <c r="K105" s="116">
        <v>43064</v>
      </c>
      <c r="L105" s="116" t="str">
        <f>"39.415947"</f>
        <v>39.415947</v>
      </c>
      <c r="M105" s="116" t="str">
        <f>"21.800085"</f>
        <v>21.800085</v>
      </c>
      <c r="N105" s="116" t="s">
        <v>659</v>
      </c>
      <c r="O105" s="116" t="s">
        <v>877</v>
      </c>
      <c r="P105" s="116" t="s">
        <v>795</v>
      </c>
      <c r="Q105" s="118" t="s">
        <v>120</v>
      </c>
    </row>
    <row r="106" spans="1:17" ht="12.75">
      <c r="A106" s="123">
        <v>2</v>
      </c>
      <c r="B106" s="124" t="s">
        <v>120</v>
      </c>
      <c r="C106" s="124" t="s">
        <v>219</v>
      </c>
      <c r="D106" s="124" t="s">
        <v>792</v>
      </c>
      <c r="E106" s="124" t="str">
        <f>"9220100"</f>
        <v>9220100</v>
      </c>
      <c r="F106" s="124" t="s">
        <v>895</v>
      </c>
      <c r="G106" s="124">
        <v>2444023188</v>
      </c>
      <c r="H106" s="124">
        <v>2444023188</v>
      </c>
      <c r="I106" s="124" t="s">
        <v>536</v>
      </c>
      <c r="J106" s="124" t="s">
        <v>896</v>
      </c>
      <c r="K106" s="124">
        <v>43200</v>
      </c>
      <c r="L106" s="124" t="str">
        <f>"39.472926"</f>
        <v>39.472926</v>
      </c>
      <c r="M106" s="124" t="str">
        <f>"22.073403"</f>
        <v>22.073403</v>
      </c>
      <c r="N106" s="124" t="s">
        <v>659</v>
      </c>
      <c r="O106" s="124" t="s">
        <v>1088</v>
      </c>
      <c r="P106" s="124" t="s">
        <v>795</v>
      </c>
      <c r="Q106" s="126" t="s">
        <v>120</v>
      </c>
    </row>
    <row r="107" spans="1:17" ht="12.75">
      <c r="A107" s="113">
        <v>2</v>
      </c>
      <c r="B107" s="107" t="s">
        <v>120</v>
      </c>
      <c r="C107" s="107" t="s">
        <v>219</v>
      </c>
      <c r="D107" s="107" t="s">
        <v>792</v>
      </c>
      <c r="E107" s="107" t="str">
        <f>"9220101"</f>
        <v>9220101</v>
      </c>
      <c r="F107" s="107" t="s">
        <v>1035</v>
      </c>
      <c r="G107" s="107">
        <v>2444024114</v>
      </c>
      <c r="H107" s="107">
        <v>2444023299</v>
      </c>
      <c r="I107" s="107" t="s">
        <v>544</v>
      </c>
      <c r="J107" s="107" t="s">
        <v>892</v>
      </c>
      <c r="K107" s="107">
        <v>43200</v>
      </c>
      <c r="L107" s="107" t="str">
        <f>"39.465362"</f>
        <v>39.465362</v>
      </c>
      <c r="M107" s="107" t="str">
        <f>"22.076841"</f>
        <v>22.076841</v>
      </c>
      <c r="N107" s="107" t="s">
        <v>659</v>
      </c>
      <c r="O107" s="107" t="s">
        <v>893</v>
      </c>
      <c r="P107" s="107" t="s">
        <v>795</v>
      </c>
      <c r="Q107" s="114" t="s">
        <v>120</v>
      </c>
    </row>
    <row r="108" spans="1:17" ht="12.75">
      <c r="A108" s="113">
        <v>2</v>
      </c>
      <c r="B108" s="107" t="s">
        <v>120</v>
      </c>
      <c r="C108" s="107" t="s">
        <v>219</v>
      </c>
      <c r="D108" s="107" t="s">
        <v>792</v>
      </c>
      <c r="E108" s="107" t="str">
        <f>"9220317"</f>
        <v>9220317</v>
      </c>
      <c r="F108" s="107" t="s">
        <v>1033</v>
      </c>
      <c r="G108" s="107">
        <v>2444024145</v>
      </c>
      <c r="H108" s="107">
        <v>2444024145</v>
      </c>
      <c r="I108" s="107" t="s">
        <v>548</v>
      </c>
      <c r="J108" s="107" t="s">
        <v>1089</v>
      </c>
      <c r="K108" s="107">
        <v>43200</v>
      </c>
      <c r="L108" s="107" t="str">
        <f>"39.468382"</f>
        <v>39.468382</v>
      </c>
      <c r="M108" s="107" t="str">
        <f>"22.084350"</f>
        <v>22.084350</v>
      </c>
      <c r="N108" s="107" t="s">
        <v>659</v>
      </c>
      <c r="O108" s="107" t="s">
        <v>1034</v>
      </c>
      <c r="P108" s="107" t="s">
        <v>795</v>
      </c>
      <c r="Q108" s="114" t="s">
        <v>120</v>
      </c>
    </row>
    <row r="109" spans="1:17" ht="12.75">
      <c r="A109" s="113">
        <v>2</v>
      </c>
      <c r="B109" s="107" t="s">
        <v>120</v>
      </c>
      <c r="C109" s="107" t="s">
        <v>219</v>
      </c>
      <c r="D109" s="107" t="s">
        <v>792</v>
      </c>
      <c r="E109" s="107" t="str">
        <f>"9520855"</f>
        <v>9520855</v>
      </c>
      <c r="F109" s="107" t="s">
        <v>550</v>
      </c>
      <c r="G109" s="107">
        <v>2444023770</v>
      </c>
      <c r="H109" s="107">
        <v>2444023770</v>
      </c>
      <c r="I109" s="107" t="s">
        <v>552</v>
      </c>
      <c r="J109" s="107" t="s">
        <v>885</v>
      </c>
      <c r="K109" s="107">
        <v>43200</v>
      </c>
      <c r="L109" s="107" t="str">
        <f>"39.466665"</f>
        <v>39.466665</v>
      </c>
      <c r="M109" s="107" t="str">
        <f>"22.091712"</f>
        <v>22.091712</v>
      </c>
      <c r="N109" s="107" t="s">
        <v>659</v>
      </c>
      <c r="O109" s="107" t="s">
        <v>886</v>
      </c>
      <c r="P109" s="107" t="s">
        <v>795</v>
      </c>
      <c r="Q109" s="114" t="s">
        <v>120</v>
      </c>
    </row>
    <row r="110" spans="1:17" ht="12.75">
      <c r="A110" s="113">
        <v>2</v>
      </c>
      <c r="B110" s="107" t="s">
        <v>120</v>
      </c>
      <c r="C110" s="107" t="s">
        <v>219</v>
      </c>
      <c r="D110" s="107" t="s">
        <v>792</v>
      </c>
      <c r="E110" s="107" t="str">
        <f>"9220068"</f>
        <v>9220068</v>
      </c>
      <c r="F110" s="107" t="s">
        <v>1031</v>
      </c>
      <c r="G110" s="107">
        <v>2441052115</v>
      </c>
      <c r="H110" s="107"/>
      <c r="I110" s="107" t="s">
        <v>570</v>
      </c>
      <c r="J110" s="107" t="s">
        <v>881</v>
      </c>
      <c r="K110" s="107">
        <v>43061</v>
      </c>
      <c r="L110" s="107" t="str">
        <f>"39.463342"</f>
        <v>39.463342</v>
      </c>
      <c r="M110" s="107" t="str">
        <f>"21.897151"</f>
        <v>21.897151</v>
      </c>
      <c r="N110" s="107" t="s">
        <v>659</v>
      </c>
      <c r="O110" s="107" t="s">
        <v>882</v>
      </c>
      <c r="P110" s="107" t="s">
        <v>795</v>
      </c>
      <c r="Q110" s="114" t="s">
        <v>120</v>
      </c>
    </row>
    <row r="111" spans="1:17" ht="12.75">
      <c r="A111" s="113">
        <v>2</v>
      </c>
      <c r="B111" s="107" t="s">
        <v>60</v>
      </c>
      <c r="C111" s="107" t="s">
        <v>219</v>
      </c>
      <c r="D111" s="107" t="s">
        <v>792</v>
      </c>
      <c r="E111" s="107" t="str">
        <f>"9220235"</f>
        <v>9220235</v>
      </c>
      <c r="F111" s="107" t="s">
        <v>1037</v>
      </c>
      <c r="G111" s="107">
        <v>2444031370</v>
      </c>
      <c r="H111" s="107"/>
      <c r="I111" s="107" t="s">
        <v>578</v>
      </c>
      <c r="J111" s="107" t="s">
        <v>254</v>
      </c>
      <c r="K111" s="107">
        <v>43200</v>
      </c>
      <c r="L111" s="107" t="str">
        <f>"39.453435"</f>
        <v>39.453435</v>
      </c>
      <c r="M111" s="107" t="str">
        <f>"22.163626"</f>
        <v>22.163626</v>
      </c>
      <c r="N111" s="107" t="s">
        <v>659</v>
      </c>
      <c r="O111" s="107" t="s">
        <v>1038</v>
      </c>
      <c r="P111" s="107" t="s">
        <v>795</v>
      </c>
      <c r="Q111" s="114" t="s">
        <v>60</v>
      </c>
    </row>
    <row r="112" spans="1:17" ht="12.75">
      <c r="A112" s="113">
        <v>2</v>
      </c>
      <c r="B112" s="107" t="s">
        <v>120</v>
      </c>
      <c r="C112" s="107" t="s">
        <v>219</v>
      </c>
      <c r="D112" s="107" t="s">
        <v>792</v>
      </c>
      <c r="E112" s="107" t="str">
        <f>"9220084"</f>
        <v>9220084</v>
      </c>
      <c r="F112" s="107" t="s">
        <v>554</v>
      </c>
      <c r="G112" s="107">
        <v>2444041008</v>
      </c>
      <c r="H112" s="107">
        <v>2444041390</v>
      </c>
      <c r="I112" s="107" t="s">
        <v>556</v>
      </c>
      <c r="J112" s="107" t="s">
        <v>238</v>
      </c>
      <c r="K112" s="107">
        <v>43200</v>
      </c>
      <c r="L112" s="107" t="str">
        <f>"39.494020"</f>
        <v>39.494020</v>
      </c>
      <c r="M112" s="107" t="str">
        <f>"22.011255"</f>
        <v>22.011255</v>
      </c>
      <c r="N112" s="107" t="s">
        <v>659</v>
      </c>
      <c r="O112" s="107" t="s">
        <v>898</v>
      </c>
      <c r="P112" s="107" t="s">
        <v>795</v>
      </c>
      <c r="Q112" s="114" t="s">
        <v>120</v>
      </c>
    </row>
    <row r="113" spans="1:17" ht="12.75">
      <c r="A113" s="113">
        <v>2</v>
      </c>
      <c r="B113" s="107" t="s">
        <v>60</v>
      </c>
      <c r="C113" s="107" t="s">
        <v>219</v>
      </c>
      <c r="D113" s="107" t="s">
        <v>792</v>
      </c>
      <c r="E113" s="107" t="str">
        <f>"9220273"</f>
        <v>9220273</v>
      </c>
      <c r="F113" s="107" t="s">
        <v>558</v>
      </c>
      <c r="G113" s="107">
        <v>2444071253</v>
      </c>
      <c r="H113" s="107">
        <v>2444071314</v>
      </c>
      <c r="I113" s="107" t="s">
        <v>560</v>
      </c>
      <c r="J113" s="107" t="s">
        <v>559</v>
      </c>
      <c r="K113" s="107">
        <v>43070</v>
      </c>
      <c r="L113" s="107" t="str">
        <f>"39.529608"</f>
        <v>39.529608</v>
      </c>
      <c r="M113" s="107" t="str">
        <f>"21.996592"</f>
        <v>21.996592</v>
      </c>
      <c r="N113" s="107" t="s">
        <v>659</v>
      </c>
      <c r="O113" s="107" t="s">
        <v>887</v>
      </c>
      <c r="P113" s="107" t="s">
        <v>795</v>
      </c>
      <c r="Q113" s="114" t="s">
        <v>120</v>
      </c>
    </row>
    <row r="114" spans="1:17" ht="12.75">
      <c r="A114" s="113">
        <v>2</v>
      </c>
      <c r="B114" s="107" t="s">
        <v>120</v>
      </c>
      <c r="C114" s="107" t="s">
        <v>219</v>
      </c>
      <c r="D114" s="107" t="s">
        <v>792</v>
      </c>
      <c r="E114" s="107" t="str">
        <f>"9220093"</f>
        <v>9220093</v>
      </c>
      <c r="F114" s="107" t="s">
        <v>562</v>
      </c>
      <c r="G114" s="107">
        <v>2444073121</v>
      </c>
      <c r="H114" s="107"/>
      <c r="I114" s="107" t="s">
        <v>565</v>
      </c>
      <c r="J114" s="107" t="s">
        <v>563</v>
      </c>
      <c r="K114" s="107">
        <v>43200</v>
      </c>
      <c r="L114" s="107" t="str">
        <f>"39.430048"</f>
        <v>39.430048</v>
      </c>
      <c r="M114" s="107" t="str">
        <f>"22.042400"</f>
        <v>22.042400</v>
      </c>
      <c r="N114" s="107" t="s">
        <v>659</v>
      </c>
      <c r="O114" s="107" t="s">
        <v>899</v>
      </c>
      <c r="P114" s="107" t="s">
        <v>795</v>
      </c>
      <c r="Q114" s="114" t="s">
        <v>120</v>
      </c>
    </row>
    <row r="115" spans="1:17" ht="12.75">
      <c r="A115" s="113">
        <v>2</v>
      </c>
      <c r="B115" s="107" t="s">
        <v>120</v>
      </c>
      <c r="C115" s="107" t="s">
        <v>219</v>
      </c>
      <c r="D115" s="107" t="s">
        <v>792</v>
      </c>
      <c r="E115" s="107" t="str">
        <f>"9220103"</f>
        <v>9220103</v>
      </c>
      <c r="F115" s="107" t="s">
        <v>1032</v>
      </c>
      <c r="G115" s="107">
        <v>2441051110</v>
      </c>
      <c r="H115" s="107">
        <v>2441051110</v>
      </c>
      <c r="I115" s="107" t="s">
        <v>540</v>
      </c>
      <c r="J115" s="107" t="s">
        <v>756</v>
      </c>
      <c r="K115" s="107">
        <v>43070</v>
      </c>
      <c r="L115" s="107" t="str">
        <f>"39.489889"</f>
        <v>39.489889</v>
      </c>
      <c r="M115" s="107" t="str">
        <f>"21.900016"</f>
        <v>21.900016</v>
      </c>
      <c r="N115" s="107" t="s">
        <v>659</v>
      </c>
      <c r="O115" s="107" t="s">
        <v>884</v>
      </c>
      <c r="P115" s="107" t="s">
        <v>795</v>
      </c>
      <c r="Q115" s="114" t="s">
        <v>120</v>
      </c>
    </row>
    <row r="116" spans="1:17" ht="12.75">
      <c r="A116" s="113">
        <v>2</v>
      </c>
      <c r="B116" s="107" t="s">
        <v>60</v>
      </c>
      <c r="C116" s="107" t="s">
        <v>219</v>
      </c>
      <c r="D116" s="107" t="s">
        <v>792</v>
      </c>
      <c r="E116" s="107" t="str">
        <f>"9220268"</f>
        <v>9220268</v>
      </c>
      <c r="F116" s="107" t="s">
        <v>1036</v>
      </c>
      <c r="G116" s="107">
        <v>2444032282</v>
      </c>
      <c r="H116" s="107"/>
      <c r="I116" s="107" t="s">
        <v>582</v>
      </c>
      <c r="J116" s="107" t="s">
        <v>274</v>
      </c>
      <c r="K116" s="107">
        <v>43062</v>
      </c>
      <c r="L116" s="107" t="str">
        <f>"39.427411"</f>
        <v>39.427411</v>
      </c>
      <c r="M116" s="107" t="str">
        <f>"22.190504"</f>
        <v>22.190504</v>
      </c>
      <c r="N116" s="107" t="s">
        <v>659</v>
      </c>
      <c r="O116" s="107" t="s">
        <v>894</v>
      </c>
      <c r="P116" s="107" t="s">
        <v>795</v>
      </c>
      <c r="Q116" s="114" t="s">
        <v>60</v>
      </c>
    </row>
    <row r="117" spans="1:17" ht="13.5" thickBot="1">
      <c r="A117" s="119">
        <v>2</v>
      </c>
      <c r="B117" s="120" t="s">
        <v>60</v>
      </c>
      <c r="C117" s="120" t="s">
        <v>219</v>
      </c>
      <c r="D117" s="120" t="s">
        <v>792</v>
      </c>
      <c r="E117" s="120" t="str">
        <f>"9220073"</f>
        <v>9220073</v>
      </c>
      <c r="F117" s="120" t="s">
        <v>572</v>
      </c>
      <c r="G117" s="120">
        <v>2444041241</v>
      </c>
      <c r="H117" s="120">
        <v>2444041284</v>
      </c>
      <c r="I117" s="120" t="s">
        <v>1090</v>
      </c>
      <c r="J117" s="120" t="s">
        <v>249</v>
      </c>
      <c r="K117" s="120">
        <v>43200</v>
      </c>
      <c r="L117" s="120" t="str">
        <f>"39.524176"</f>
        <v>39.524176</v>
      </c>
      <c r="M117" s="120" t="str">
        <f>"22.096541"</f>
        <v>22.096541</v>
      </c>
      <c r="N117" s="120" t="s">
        <v>659</v>
      </c>
      <c r="O117" s="120" t="s">
        <v>883</v>
      </c>
      <c r="P117" s="120" t="s">
        <v>795</v>
      </c>
      <c r="Q117" s="122" t="s">
        <v>120</v>
      </c>
    </row>
    <row r="118" spans="1:17" ht="12.75">
      <c r="A118" s="109">
        <v>3</v>
      </c>
      <c r="B118" s="110" t="s">
        <v>1065</v>
      </c>
      <c r="C118" s="110" t="s">
        <v>278</v>
      </c>
      <c r="D118" s="110" t="s">
        <v>792</v>
      </c>
      <c r="E118" s="110" t="str">
        <f>"9220258"</f>
        <v>9220258</v>
      </c>
      <c r="F118" s="110" t="s">
        <v>1069</v>
      </c>
      <c r="G118" s="110">
        <v>2443071236</v>
      </c>
      <c r="H118" s="110">
        <v>2443071236</v>
      </c>
      <c r="I118" s="110" t="s">
        <v>611</v>
      </c>
      <c r="J118" s="110" t="s">
        <v>779</v>
      </c>
      <c r="K118" s="110">
        <v>43068</v>
      </c>
      <c r="L118" s="110" t="str">
        <f>"39.062959"</f>
        <v>39.062959</v>
      </c>
      <c r="M118" s="110" t="str">
        <f>"21.980273"</f>
        <v>21.980273</v>
      </c>
      <c r="N118" s="110" t="s">
        <v>658</v>
      </c>
      <c r="O118" s="110" t="s">
        <v>1070</v>
      </c>
      <c r="P118" s="110" t="s">
        <v>795</v>
      </c>
      <c r="Q118" s="112"/>
    </row>
    <row r="119" spans="1:17" ht="12.75">
      <c r="A119" s="113">
        <v>2</v>
      </c>
      <c r="B119" s="107" t="s">
        <v>120</v>
      </c>
      <c r="C119" s="107" t="s">
        <v>278</v>
      </c>
      <c r="D119" s="107" t="s">
        <v>792</v>
      </c>
      <c r="E119" s="107" t="str">
        <f>"9220208"</f>
        <v>9220208</v>
      </c>
      <c r="F119" s="107" t="s">
        <v>1039</v>
      </c>
      <c r="G119" s="107">
        <v>2443024690</v>
      </c>
      <c r="H119" s="107">
        <v>2443024690</v>
      </c>
      <c r="I119" s="107" t="s">
        <v>590</v>
      </c>
      <c r="J119" s="107" t="s">
        <v>761</v>
      </c>
      <c r="K119" s="107">
        <v>43300</v>
      </c>
      <c r="L119" s="107" t="str">
        <f>"39.332908"</f>
        <v>39.332908</v>
      </c>
      <c r="M119" s="107" t="str">
        <f>"22.103397"</f>
        <v>22.103397</v>
      </c>
      <c r="N119" s="107" t="s">
        <v>659</v>
      </c>
      <c r="O119" s="107" t="s">
        <v>905</v>
      </c>
      <c r="P119" s="107" t="s">
        <v>795</v>
      </c>
      <c r="Q119" s="114" t="s">
        <v>120</v>
      </c>
    </row>
    <row r="120" spans="1:17" ht="12.75">
      <c r="A120" s="113">
        <v>2</v>
      </c>
      <c r="B120" s="107" t="s">
        <v>120</v>
      </c>
      <c r="C120" s="107" t="s">
        <v>278</v>
      </c>
      <c r="D120" s="107" t="s">
        <v>792</v>
      </c>
      <c r="E120" s="107" t="str">
        <f>"9220210"</f>
        <v>9220210</v>
      </c>
      <c r="F120" s="107" t="s">
        <v>1040</v>
      </c>
      <c r="G120" s="107">
        <v>2443022641</v>
      </c>
      <c r="H120" s="107">
        <v>2443022641</v>
      </c>
      <c r="I120" s="107" t="s">
        <v>593</v>
      </c>
      <c r="J120" s="107" t="s">
        <v>906</v>
      </c>
      <c r="K120" s="107">
        <v>43300</v>
      </c>
      <c r="L120" s="107" t="str">
        <f>"39.334586"</f>
        <v>39.334586</v>
      </c>
      <c r="M120" s="107" t="str">
        <f>"22.089960"</f>
        <v>22.089960</v>
      </c>
      <c r="N120" s="107" t="s">
        <v>659</v>
      </c>
      <c r="O120" s="107" t="s">
        <v>907</v>
      </c>
      <c r="P120" s="107" t="s">
        <v>795</v>
      </c>
      <c r="Q120" s="114" t="s">
        <v>120</v>
      </c>
    </row>
    <row r="121" spans="1:17" ht="12.75">
      <c r="A121" s="113">
        <v>2</v>
      </c>
      <c r="B121" s="107" t="s">
        <v>120</v>
      </c>
      <c r="C121" s="107" t="s">
        <v>278</v>
      </c>
      <c r="D121" s="107" t="s">
        <v>792</v>
      </c>
      <c r="E121" s="107" t="str">
        <f>"9220370"</f>
        <v>9220370</v>
      </c>
      <c r="F121" s="107" t="s">
        <v>1046</v>
      </c>
      <c r="G121" s="107">
        <v>2443024209</v>
      </c>
      <c r="H121" s="107"/>
      <c r="I121" s="107" t="s">
        <v>598</v>
      </c>
      <c r="J121" s="107" t="s">
        <v>917</v>
      </c>
      <c r="K121" s="107">
        <v>43300</v>
      </c>
      <c r="L121" s="107" t="str">
        <f>"39.327967"</f>
        <v>39.327967</v>
      </c>
      <c r="M121" s="107" t="str">
        <f>"22.100183"</f>
        <v>22.100183</v>
      </c>
      <c r="N121" s="107" t="s">
        <v>659</v>
      </c>
      <c r="O121" s="107" t="s">
        <v>918</v>
      </c>
      <c r="P121" s="107" t="s">
        <v>795</v>
      </c>
      <c r="Q121" s="114" t="s">
        <v>120</v>
      </c>
    </row>
    <row r="122" spans="1:17" ht="12.75">
      <c r="A122" s="113">
        <v>2</v>
      </c>
      <c r="B122" s="107" t="s">
        <v>120</v>
      </c>
      <c r="C122" s="107" t="s">
        <v>278</v>
      </c>
      <c r="D122" s="107" t="s">
        <v>792</v>
      </c>
      <c r="E122" s="107" t="str">
        <f>"9220404"</f>
        <v>9220404</v>
      </c>
      <c r="F122" s="107" t="s">
        <v>1045</v>
      </c>
      <c r="G122" s="107">
        <v>2443023213</v>
      </c>
      <c r="H122" s="107"/>
      <c r="I122" s="107" t="s">
        <v>602</v>
      </c>
      <c r="J122" s="107" t="s">
        <v>913</v>
      </c>
      <c r="K122" s="107">
        <v>43300</v>
      </c>
      <c r="L122" s="107" t="str">
        <f>"39.317651"</f>
        <v>39.317651</v>
      </c>
      <c r="M122" s="107" t="str">
        <f>"22.128886"</f>
        <v>22.128886</v>
      </c>
      <c r="N122" s="107" t="s">
        <v>659</v>
      </c>
      <c r="O122" s="107" t="s">
        <v>914</v>
      </c>
      <c r="P122" s="107" t="s">
        <v>795</v>
      </c>
      <c r="Q122" s="114" t="s">
        <v>120</v>
      </c>
    </row>
    <row r="123" spans="1:17" ht="12.75">
      <c r="A123" s="113">
        <v>2</v>
      </c>
      <c r="B123" s="107" t="s">
        <v>60</v>
      </c>
      <c r="C123" s="107" t="s">
        <v>278</v>
      </c>
      <c r="D123" s="107" t="s">
        <v>792</v>
      </c>
      <c r="E123" s="107" t="str">
        <f>"9220217"</f>
        <v>9220217</v>
      </c>
      <c r="F123" s="107" t="s">
        <v>604</v>
      </c>
      <c r="G123" s="107">
        <v>2443081364</v>
      </c>
      <c r="H123" s="107">
        <v>2443081364</v>
      </c>
      <c r="I123" s="107" t="s">
        <v>606</v>
      </c>
      <c r="J123" s="107" t="s">
        <v>299</v>
      </c>
      <c r="K123" s="107">
        <v>43063</v>
      </c>
      <c r="L123" s="107" t="str">
        <f>"39.190479"</f>
        <v>39.190479</v>
      </c>
      <c r="M123" s="107" t="str">
        <f>"22.092388"</f>
        <v>22.092388</v>
      </c>
      <c r="N123" s="107" t="s">
        <v>659</v>
      </c>
      <c r="O123" s="107" t="s">
        <v>915</v>
      </c>
      <c r="P123" s="107" t="s">
        <v>795</v>
      </c>
      <c r="Q123" s="114" t="s">
        <v>60</v>
      </c>
    </row>
    <row r="124" spans="1:17" ht="12.75">
      <c r="A124" s="113">
        <v>2</v>
      </c>
      <c r="B124" s="107" t="s">
        <v>109</v>
      </c>
      <c r="C124" s="107" t="s">
        <v>278</v>
      </c>
      <c r="D124" s="107" t="s">
        <v>792</v>
      </c>
      <c r="E124" s="107" t="str">
        <f>"9220023"</f>
        <v>9220023</v>
      </c>
      <c r="F124" s="107" t="s">
        <v>1047</v>
      </c>
      <c r="G124" s="107">
        <v>2443092505</v>
      </c>
      <c r="H124" s="107">
        <v>2443092505</v>
      </c>
      <c r="I124" s="107" t="s">
        <v>586</v>
      </c>
      <c r="J124" s="107" t="s">
        <v>903</v>
      </c>
      <c r="K124" s="107">
        <v>43100</v>
      </c>
      <c r="L124" s="107" t="str">
        <f>"39.335490"</f>
        <v>39.335490</v>
      </c>
      <c r="M124" s="107" t="str">
        <f>"22.012722"</f>
        <v>22.012722</v>
      </c>
      <c r="N124" s="107" t="s">
        <v>659</v>
      </c>
      <c r="O124" s="107" t="s">
        <v>904</v>
      </c>
      <c r="P124" s="107" t="s">
        <v>795</v>
      </c>
      <c r="Q124" s="114" t="s">
        <v>32</v>
      </c>
    </row>
    <row r="125" spans="1:17" ht="12.75">
      <c r="A125" s="113">
        <v>2</v>
      </c>
      <c r="B125" s="107" t="s">
        <v>120</v>
      </c>
      <c r="C125" s="107" t="s">
        <v>278</v>
      </c>
      <c r="D125" s="107" t="s">
        <v>792</v>
      </c>
      <c r="E125" s="107" t="str">
        <f>"9220029"</f>
        <v>9220029</v>
      </c>
      <c r="F125" s="107" t="s">
        <v>1044</v>
      </c>
      <c r="G125" s="107">
        <v>2443051610</v>
      </c>
      <c r="H125" s="107">
        <v>2443051610</v>
      </c>
      <c r="I125" s="107" t="s">
        <v>624</v>
      </c>
      <c r="J125" s="107" t="s">
        <v>775</v>
      </c>
      <c r="K125" s="107">
        <v>43300</v>
      </c>
      <c r="L125" s="107" t="str">
        <f>"39.206935"</f>
        <v>39.206935</v>
      </c>
      <c r="M125" s="107" t="str">
        <f>"22.042153"</f>
        <v>22.042153</v>
      </c>
      <c r="N125" s="107" t="s">
        <v>659</v>
      </c>
      <c r="O125" s="107" t="s">
        <v>911</v>
      </c>
      <c r="P125" s="107" t="s">
        <v>795</v>
      </c>
      <c r="Q125" s="114" t="s">
        <v>120</v>
      </c>
    </row>
    <row r="126" spans="1:17" ht="12.75">
      <c r="A126" s="113">
        <v>2</v>
      </c>
      <c r="B126" s="107" t="s">
        <v>60</v>
      </c>
      <c r="C126" s="107" t="s">
        <v>278</v>
      </c>
      <c r="D126" s="107" t="s">
        <v>792</v>
      </c>
      <c r="E126" s="107" t="str">
        <f>"9220321"</f>
        <v>9220321</v>
      </c>
      <c r="F126" s="107" t="s">
        <v>1041</v>
      </c>
      <c r="G126" s="107">
        <v>2443096316</v>
      </c>
      <c r="H126" s="107">
        <v>2443096318</v>
      </c>
      <c r="I126" s="107" t="s">
        <v>627</v>
      </c>
      <c r="J126" s="107" t="s">
        <v>769</v>
      </c>
      <c r="K126" s="107">
        <v>43300</v>
      </c>
      <c r="L126" s="107" t="str">
        <f>"39.370896"</f>
        <v>39.370896</v>
      </c>
      <c r="M126" s="107" t="str">
        <f>"22.141881"</f>
        <v>22.141881</v>
      </c>
      <c r="N126" s="107" t="s">
        <v>659</v>
      </c>
      <c r="O126" s="107" t="s">
        <v>1071</v>
      </c>
      <c r="P126" s="107" t="s">
        <v>795</v>
      </c>
      <c r="Q126" s="114" t="s">
        <v>120</v>
      </c>
    </row>
    <row r="127" spans="1:17" ht="12.75">
      <c r="A127" s="113">
        <v>2</v>
      </c>
      <c r="B127" s="107" t="s">
        <v>60</v>
      </c>
      <c r="C127" s="107" t="s">
        <v>278</v>
      </c>
      <c r="D127" s="107" t="s">
        <v>792</v>
      </c>
      <c r="E127" s="107" t="str">
        <f>"9220241"</f>
        <v>9220241</v>
      </c>
      <c r="F127" s="107" t="s">
        <v>1049</v>
      </c>
      <c r="G127" s="107">
        <v>2443031234</v>
      </c>
      <c r="H127" s="107">
        <v>2443031234</v>
      </c>
      <c r="I127" s="107" t="s">
        <v>609</v>
      </c>
      <c r="J127" s="107" t="s">
        <v>920</v>
      </c>
      <c r="K127" s="107">
        <v>43063</v>
      </c>
      <c r="L127" s="107" t="str">
        <f>"39.184240"</f>
        <v>39.184240</v>
      </c>
      <c r="M127" s="107" t="str">
        <f>"22.129665"</f>
        <v>22.129665</v>
      </c>
      <c r="N127" s="107" t="s">
        <v>659</v>
      </c>
      <c r="O127" s="107" t="s">
        <v>1050</v>
      </c>
      <c r="P127" s="107" t="s">
        <v>795</v>
      </c>
      <c r="Q127" s="114" t="s">
        <v>60</v>
      </c>
    </row>
    <row r="128" spans="1:17" ht="12.75">
      <c r="A128" s="113">
        <v>2</v>
      </c>
      <c r="B128" s="107" t="s">
        <v>120</v>
      </c>
      <c r="C128" s="107" t="s">
        <v>278</v>
      </c>
      <c r="D128" s="107" t="s">
        <v>792</v>
      </c>
      <c r="E128" s="107" t="str">
        <f>"9220249"</f>
        <v>9220249</v>
      </c>
      <c r="F128" s="107" t="s">
        <v>1051</v>
      </c>
      <c r="G128" s="107">
        <v>2443041285</v>
      </c>
      <c r="H128" s="107">
        <v>2443041285</v>
      </c>
      <c r="I128" s="107" t="s">
        <v>635</v>
      </c>
      <c r="J128" s="107" t="s">
        <v>759</v>
      </c>
      <c r="K128" s="107">
        <v>43300</v>
      </c>
      <c r="L128" s="107" t="str">
        <f>"39.393247"</f>
        <v>39.393247</v>
      </c>
      <c r="M128" s="107" t="str">
        <f>"22.073088"</f>
        <v>22.073088</v>
      </c>
      <c r="N128" s="107" t="s">
        <v>659</v>
      </c>
      <c r="O128" s="107" t="s">
        <v>1072</v>
      </c>
      <c r="P128" s="107" t="s">
        <v>795</v>
      </c>
      <c r="Q128" s="114" t="s">
        <v>120</v>
      </c>
    </row>
    <row r="129" spans="1:17" ht="13.5" thickBot="1">
      <c r="A129" s="115">
        <v>2</v>
      </c>
      <c r="B129" s="116" t="s">
        <v>60</v>
      </c>
      <c r="C129" s="116" t="s">
        <v>278</v>
      </c>
      <c r="D129" s="116" t="s">
        <v>792</v>
      </c>
      <c r="E129" s="116" t="str">
        <f>"9220263"</f>
        <v>9220263</v>
      </c>
      <c r="F129" s="116" t="s">
        <v>1073</v>
      </c>
      <c r="G129" s="116">
        <v>2443095236</v>
      </c>
      <c r="H129" s="116">
        <v>2443095236</v>
      </c>
      <c r="I129" s="116" t="s">
        <v>615</v>
      </c>
      <c r="J129" s="116" t="s">
        <v>613</v>
      </c>
      <c r="K129" s="116">
        <v>43300</v>
      </c>
      <c r="L129" s="116" t="str">
        <f>"39.254372"</f>
        <v>39.254372</v>
      </c>
      <c r="M129" s="116" t="str">
        <f>"22.056071"</f>
        <v>22.056071</v>
      </c>
      <c r="N129" s="116" t="s">
        <v>659</v>
      </c>
      <c r="O129" s="116" t="s">
        <v>1042</v>
      </c>
      <c r="P129" s="116" t="s">
        <v>795</v>
      </c>
      <c r="Q129" s="118"/>
    </row>
    <row r="130" spans="1:17" ht="12.75">
      <c r="A130" s="123"/>
      <c r="B130" s="124" t="s">
        <v>32</v>
      </c>
      <c r="C130" s="124" t="s">
        <v>31</v>
      </c>
      <c r="D130" s="124" t="s">
        <v>784</v>
      </c>
      <c r="E130" s="124" t="str">
        <f>"7221001"</f>
        <v>7221001</v>
      </c>
      <c r="F130" s="124" t="s">
        <v>1074</v>
      </c>
      <c r="G130" s="124">
        <v>2441026396</v>
      </c>
      <c r="H130" s="124">
        <v>2441026396</v>
      </c>
      <c r="I130" s="124" t="s">
        <v>1075</v>
      </c>
      <c r="J130" s="124" t="s">
        <v>791</v>
      </c>
      <c r="K130" s="124">
        <v>43100</v>
      </c>
      <c r="L130" s="124" t="str">
        <f>"39.346868"</f>
        <v>39.346868</v>
      </c>
      <c r="M130" s="124" t="str">
        <f>"21.912345"</f>
        <v>21.912345</v>
      </c>
      <c r="N130" s="124" t="s">
        <v>659</v>
      </c>
      <c r="O130" s="124" t="s">
        <v>1091</v>
      </c>
      <c r="P130" s="124" t="s">
        <v>795</v>
      </c>
      <c r="Q130" s="126"/>
    </row>
    <row r="131" spans="1:17" ht="12.75">
      <c r="A131" s="113"/>
      <c r="B131" s="107" t="s">
        <v>32</v>
      </c>
      <c r="C131" s="107" t="s">
        <v>31</v>
      </c>
      <c r="D131" s="107" t="s">
        <v>784</v>
      </c>
      <c r="E131" s="107" t="str">
        <f>"7221003"</f>
        <v>7221003</v>
      </c>
      <c r="F131" s="107" t="s">
        <v>785</v>
      </c>
      <c r="G131" s="107">
        <v>2441075354</v>
      </c>
      <c r="H131" s="107">
        <v>2441075676</v>
      </c>
      <c r="I131" s="107" t="s">
        <v>446</v>
      </c>
      <c r="J131" s="107" t="s">
        <v>786</v>
      </c>
      <c r="K131" s="107">
        <v>43100</v>
      </c>
      <c r="L131" s="107" t="str">
        <f>"39.429758"</f>
        <v>39.429758</v>
      </c>
      <c r="M131" s="107" t="str">
        <f>"21.665478"</f>
        <v>21.665478</v>
      </c>
      <c r="N131" s="107" t="s">
        <v>659</v>
      </c>
      <c r="O131" s="107" t="s">
        <v>1092</v>
      </c>
      <c r="P131" s="107" t="s">
        <v>795</v>
      </c>
      <c r="Q131" s="114"/>
    </row>
    <row r="132" spans="1:17" ht="12.75">
      <c r="A132" s="113"/>
      <c r="B132" s="107" t="s">
        <v>32</v>
      </c>
      <c r="C132" s="107" t="s">
        <v>31</v>
      </c>
      <c r="D132" s="107" t="s">
        <v>784</v>
      </c>
      <c r="E132" s="107" t="str">
        <f>"7221009"</f>
        <v>7221009</v>
      </c>
      <c r="F132" s="107" t="s">
        <v>1093</v>
      </c>
      <c r="G132" s="107"/>
      <c r="H132" s="107"/>
      <c r="I132" s="107"/>
      <c r="J132" s="107" t="s">
        <v>1094</v>
      </c>
      <c r="K132" s="107">
        <v>43100</v>
      </c>
      <c r="L132" s="107">
        <f>""</f>
      </c>
      <c r="M132" s="107">
        <f>""</f>
      </c>
      <c r="N132" s="107" t="s">
        <v>659</v>
      </c>
      <c r="O132" s="107"/>
      <c r="P132" s="107"/>
      <c r="Q132" s="114"/>
    </row>
    <row r="133" spans="1:17" ht="13.5" thickBot="1">
      <c r="A133" s="115"/>
      <c r="B133" s="116" t="s">
        <v>32</v>
      </c>
      <c r="C133" s="116" t="s">
        <v>31</v>
      </c>
      <c r="D133" s="116" t="s">
        <v>784</v>
      </c>
      <c r="E133" s="116" t="str">
        <f>"7221005"</f>
        <v>7221005</v>
      </c>
      <c r="F133" s="116" t="s">
        <v>787</v>
      </c>
      <c r="G133" s="116">
        <v>2441026040</v>
      </c>
      <c r="H133" s="116">
        <v>2441023902</v>
      </c>
      <c r="I133" s="116" t="s">
        <v>450</v>
      </c>
      <c r="J133" s="116" t="s">
        <v>788</v>
      </c>
      <c r="K133" s="116">
        <v>43100</v>
      </c>
      <c r="L133" s="116" t="str">
        <f>"39.380959"</f>
        <v>39.380959</v>
      </c>
      <c r="M133" s="116" t="str">
        <f>"21.900146"</f>
        <v>21.900146</v>
      </c>
      <c r="N133" s="116" t="s">
        <v>659</v>
      </c>
      <c r="O133" s="116"/>
      <c r="P133" s="116"/>
      <c r="Q133" s="1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E8" sqref="E8"/>
    </sheetView>
  </sheetViews>
  <sheetFormatPr defaultColWidth="87.57421875" defaultRowHeight="12.75"/>
  <cols>
    <col min="1" max="1" width="6.7109375" style="0" bestFit="1" customWidth="1"/>
    <col min="2" max="2" width="12.7109375" style="0" bestFit="1" customWidth="1"/>
    <col min="3" max="3" width="18.7109375" style="0" bestFit="1" customWidth="1"/>
    <col min="4" max="4" width="15.8515625" style="0" bestFit="1" customWidth="1"/>
    <col min="5" max="5" width="8.00390625" style="0" bestFit="1" customWidth="1"/>
    <col min="6" max="6" width="87.140625" style="0" bestFit="1" customWidth="1"/>
    <col min="7" max="8" width="11.00390625" style="0" bestFit="1" customWidth="1"/>
    <col min="9" max="9" width="31.00390625" style="0" bestFit="1" customWidth="1"/>
    <col min="10" max="10" width="37.140625" style="0" bestFit="1" customWidth="1"/>
    <col min="11" max="11" width="6.00390625" style="0" bestFit="1" customWidth="1"/>
    <col min="12" max="12" width="17.7109375" style="0" bestFit="1" customWidth="1"/>
    <col min="13" max="13" width="17.00390625" style="0" bestFit="1" customWidth="1"/>
    <col min="14" max="14" width="11.00390625" style="0" bestFit="1" customWidth="1"/>
    <col min="15" max="15" width="39.140625" style="0" bestFit="1" customWidth="1"/>
    <col min="16" max="16" width="15.421875" style="0" bestFit="1" customWidth="1"/>
    <col min="17" max="78" width="13.00390625" style="0" customWidth="1"/>
  </cols>
  <sheetData>
    <row r="1" spans="1:16" s="54" customFormat="1" ht="51.75" customHeight="1" thickBot="1">
      <c r="A1" s="55" t="s">
        <v>640</v>
      </c>
      <c r="B1" s="56" t="s">
        <v>641</v>
      </c>
      <c r="C1" s="56" t="s">
        <v>642</v>
      </c>
      <c r="D1" s="56" t="s">
        <v>643</v>
      </c>
      <c r="E1" s="56" t="s">
        <v>1076</v>
      </c>
      <c r="F1" s="56" t="s">
        <v>644</v>
      </c>
      <c r="G1" s="56" t="s">
        <v>645</v>
      </c>
      <c r="H1" s="56" t="s">
        <v>646</v>
      </c>
      <c r="I1" s="56" t="s">
        <v>647</v>
      </c>
      <c r="J1" s="56" t="s">
        <v>648</v>
      </c>
      <c r="K1" s="56" t="s">
        <v>649</v>
      </c>
      <c r="L1" s="56" t="s">
        <v>650</v>
      </c>
      <c r="M1" s="56" t="s">
        <v>651</v>
      </c>
      <c r="N1" s="56" t="s">
        <v>652</v>
      </c>
      <c r="O1" s="56" t="s">
        <v>654</v>
      </c>
      <c r="P1" s="57" t="s">
        <v>655</v>
      </c>
    </row>
    <row r="2" spans="1:16" ht="12.75">
      <c r="A2" s="109">
        <v>12</v>
      </c>
      <c r="B2" s="110" t="s">
        <v>1052</v>
      </c>
      <c r="C2" s="110" t="s">
        <v>9</v>
      </c>
      <c r="D2" s="110" t="s">
        <v>656</v>
      </c>
      <c r="E2" s="110" t="str">
        <f>"9220121"</f>
        <v>9220121</v>
      </c>
      <c r="F2" s="110" t="s">
        <v>1053</v>
      </c>
      <c r="G2" s="110">
        <v>2445031200</v>
      </c>
      <c r="H2" s="110"/>
      <c r="I2" s="110" t="s">
        <v>22</v>
      </c>
      <c r="J2" s="110" t="s">
        <v>657</v>
      </c>
      <c r="K2" s="110">
        <v>43065</v>
      </c>
      <c r="L2" s="111">
        <v>39345471</v>
      </c>
      <c r="M2" s="111">
        <v>21458988</v>
      </c>
      <c r="N2" s="110" t="s">
        <v>658</v>
      </c>
      <c r="O2" s="110" t="s">
        <v>660</v>
      </c>
      <c r="P2" s="112" t="s">
        <v>661</v>
      </c>
    </row>
    <row r="3" spans="1:16" ht="13.5" thickBot="1">
      <c r="A3" s="115">
        <v>12</v>
      </c>
      <c r="B3" s="116" t="s">
        <v>1054</v>
      </c>
      <c r="C3" s="116" t="s">
        <v>9</v>
      </c>
      <c r="D3" s="116" t="s">
        <v>656</v>
      </c>
      <c r="E3" s="116" t="str">
        <f>"9220182"</f>
        <v>9220182</v>
      </c>
      <c r="F3" s="116" t="s">
        <v>11</v>
      </c>
      <c r="G3" s="116">
        <v>2445032080</v>
      </c>
      <c r="H3" s="116"/>
      <c r="I3" s="116" t="s">
        <v>15</v>
      </c>
      <c r="J3" s="116" t="s">
        <v>12</v>
      </c>
      <c r="K3" s="116">
        <v>43065</v>
      </c>
      <c r="L3" s="117">
        <v>39326323</v>
      </c>
      <c r="M3" s="117">
        <v>21420354</v>
      </c>
      <c r="N3" s="116" t="s">
        <v>658</v>
      </c>
      <c r="O3" s="116" t="s">
        <v>665</v>
      </c>
      <c r="P3" s="118" t="s">
        <v>661</v>
      </c>
    </row>
    <row r="4" spans="1:16" ht="12.75">
      <c r="A4" s="123">
        <v>5</v>
      </c>
      <c r="B4" s="124" t="s">
        <v>32</v>
      </c>
      <c r="C4" s="124" t="s">
        <v>31</v>
      </c>
      <c r="D4" s="124" t="s">
        <v>656</v>
      </c>
      <c r="E4" s="124" t="str">
        <f>"9220307"</f>
        <v>9220307</v>
      </c>
      <c r="F4" s="124" t="s">
        <v>947</v>
      </c>
      <c r="G4" s="124">
        <v>2441041787</v>
      </c>
      <c r="H4" s="124">
        <v>2441041787</v>
      </c>
      <c r="I4" s="124" t="s">
        <v>35</v>
      </c>
      <c r="J4" s="124" t="s">
        <v>713</v>
      </c>
      <c r="K4" s="124">
        <v>43100</v>
      </c>
      <c r="L4" s="125">
        <v>39357531</v>
      </c>
      <c r="M4" s="125">
        <v>21926493</v>
      </c>
      <c r="N4" s="124" t="s">
        <v>659</v>
      </c>
      <c r="O4" s="124" t="s">
        <v>773</v>
      </c>
      <c r="P4" s="126" t="s">
        <v>661</v>
      </c>
    </row>
    <row r="5" spans="1:16" ht="12.75">
      <c r="A5" s="113">
        <v>1</v>
      </c>
      <c r="B5" s="107" t="s">
        <v>32</v>
      </c>
      <c r="C5" s="107" t="s">
        <v>31</v>
      </c>
      <c r="D5" s="107" t="s">
        <v>656</v>
      </c>
      <c r="E5" s="107" t="str">
        <f>"9220357"</f>
        <v>9220357</v>
      </c>
      <c r="F5" s="107" t="s">
        <v>944</v>
      </c>
      <c r="G5" s="107">
        <v>2441023977</v>
      </c>
      <c r="H5" s="107">
        <v>2441073860</v>
      </c>
      <c r="I5" s="107" t="s">
        <v>672</v>
      </c>
      <c r="J5" s="107" t="s">
        <v>673</v>
      </c>
      <c r="K5" s="107">
        <v>43132</v>
      </c>
      <c r="L5" s="108">
        <v>39363588</v>
      </c>
      <c r="M5" s="108">
        <v>21915399</v>
      </c>
      <c r="N5" s="107" t="s">
        <v>659</v>
      </c>
      <c r="O5" s="107" t="s">
        <v>945</v>
      </c>
      <c r="P5" s="114" t="s">
        <v>661</v>
      </c>
    </row>
    <row r="6" spans="1:16" ht="12.75">
      <c r="A6" s="113">
        <v>3</v>
      </c>
      <c r="B6" s="107" t="s">
        <v>32</v>
      </c>
      <c r="C6" s="107" t="s">
        <v>31</v>
      </c>
      <c r="D6" s="107" t="s">
        <v>656</v>
      </c>
      <c r="E6" s="107" t="str">
        <f>"9220332"</f>
        <v>9220332</v>
      </c>
      <c r="F6" s="107" t="s">
        <v>938</v>
      </c>
      <c r="G6" s="107">
        <v>2441073912</v>
      </c>
      <c r="H6" s="107">
        <v>2441021773</v>
      </c>
      <c r="I6" s="107" t="s">
        <v>50</v>
      </c>
      <c r="J6" s="107" t="s">
        <v>694</v>
      </c>
      <c r="K6" s="107">
        <v>43100</v>
      </c>
      <c r="L6" s="108">
        <v>39365468</v>
      </c>
      <c r="M6" s="108">
        <v>21926746</v>
      </c>
      <c r="N6" s="107" t="s">
        <v>659</v>
      </c>
      <c r="O6" s="107" t="s">
        <v>939</v>
      </c>
      <c r="P6" s="114" t="s">
        <v>719</v>
      </c>
    </row>
    <row r="7" spans="1:16" ht="12.75">
      <c r="A7" s="113">
        <v>4</v>
      </c>
      <c r="B7" s="107" t="s">
        <v>32</v>
      </c>
      <c r="C7" s="107" t="s">
        <v>31</v>
      </c>
      <c r="D7" s="107" t="s">
        <v>656</v>
      </c>
      <c r="E7" s="107" t="str">
        <f>"9220341"</f>
        <v>9220341</v>
      </c>
      <c r="F7" s="107" t="s">
        <v>952</v>
      </c>
      <c r="G7" s="107">
        <v>2441026192</v>
      </c>
      <c r="H7" s="107">
        <v>2441026178</v>
      </c>
      <c r="I7" s="107" t="s">
        <v>54</v>
      </c>
      <c r="J7" s="107" t="s">
        <v>1055</v>
      </c>
      <c r="K7" s="107">
        <v>43100</v>
      </c>
      <c r="L7" s="108">
        <v>39369962</v>
      </c>
      <c r="M7" s="108">
        <v>21913858</v>
      </c>
      <c r="N7" s="107" t="s">
        <v>659</v>
      </c>
      <c r="O7" s="107" t="s">
        <v>953</v>
      </c>
      <c r="P7" s="114" t="s">
        <v>661</v>
      </c>
    </row>
    <row r="8" spans="1:16" ht="12.75">
      <c r="A8" s="113">
        <v>5</v>
      </c>
      <c r="B8" s="107" t="s">
        <v>32</v>
      </c>
      <c r="C8" s="107" t="s">
        <v>31</v>
      </c>
      <c r="D8" s="107" t="s">
        <v>656</v>
      </c>
      <c r="E8" s="107" t="str">
        <f>"9220403"</f>
        <v>9220403</v>
      </c>
      <c r="F8" s="107" t="s">
        <v>943</v>
      </c>
      <c r="G8" s="107">
        <v>2441070665</v>
      </c>
      <c r="H8" s="107">
        <v>2441079743</v>
      </c>
      <c r="I8" s="107" t="s">
        <v>58</v>
      </c>
      <c r="J8" s="107" t="s">
        <v>711</v>
      </c>
      <c r="K8" s="107">
        <v>43132</v>
      </c>
      <c r="L8" s="108">
        <v>39354265</v>
      </c>
      <c r="M8" s="108">
        <v>21930275</v>
      </c>
      <c r="N8" s="107" t="s">
        <v>659</v>
      </c>
      <c r="O8" s="107" t="s">
        <v>709</v>
      </c>
      <c r="P8" s="114" t="s">
        <v>661</v>
      </c>
    </row>
    <row r="9" spans="1:16" ht="12.75">
      <c r="A9" s="113">
        <v>2</v>
      </c>
      <c r="B9" s="107" t="s">
        <v>32</v>
      </c>
      <c r="C9" s="107" t="s">
        <v>31</v>
      </c>
      <c r="D9" s="107" t="s">
        <v>656</v>
      </c>
      <c r="E9" s="107" t="str">
        <f>"9520687"</f>
        <v>9520687</v>
      </c>
      <c r="F9" s="107" t="s">
        <v>61</v>
      </c>
      <c r="G9" s="107">
        <v>2441075134</v>
      </c>
      <c r="H9" s="107">
        <v>2441075134</v>
      </c>
      <c r="I9" s="107" t="s">
        <v>64</v>
      </c>
      <c r="J9" s="107" t="s">
        <v>679</v>
      </c>
      <c r="K9" s="107">
        <v>43100</v>
      </c>
      <c r="L9" s="108">
        <v>39376020</v>
      </c>
      <c r="M9" s="108">
        <v>21930252</v>
      </c>
      <c r="N9" s="107" t="s">
        <v>659</v>
      </c>
      <c r="O9" s="107" t="s">
        <v>704</v>
      </c>
      <c r="P9" s="114" t="s">
        <v>661</v>
      </c>
    </row>
    <row r="10" spans="1:16" ht="12.75">
      <c r="A10" s="113">
        <v>1</v>
      </c>
      <c r="B10" s="107" t="s">
        <v>32</v>
      </c>
      <c r="C10" s="107" t="s">
        <v>31</v>
      </c>
      <c r="D10" s="107" t="s">
        <v>656</v>
      </c>
      <c r="E10" s="107" t="str">
        <f>"9220001"</f>
        <v>9220001</v>
      </c>
      <c r="F10" s="107" t="s">
        <v>942</v>
      </c>
      <c r="G10" s="107">
        <v>2441023978</v>
      </c>
      <c r="H10" s="107">
        <v>2441073860</v>
      </c>
      <c r="I10" s="107" t="s">
        <v>67</v>
      </c>
      <c r="J10" s="107" t="s">
        <v>670</v>
      </c>
      <c r="K10" s="107">
        <v>43132</v>
      </c>
      <c r="L10" s="108">
        <v>39363810</v>
      </c>
      <c r="M10" s="108">
        <v>21915383</v>
      </c>
      <c r="N10" s="107" t="s">
        <v>659</v>
      </c>
      <c r="O10" s="107" t="s">
        <v>671</v>
      </c>
      <c r="P10" s="114" t="s">
        <v>661</v>
      </c>
    </row>
    <row r="11" spans="1:16" ht="12.75">
      <c r="A11" s="113">
        <v>2</v>
      </c>
      <c r="B11" s="107" t="s">
        <v>32</v>
      </c>
      <c r="C11" s="107" t="s">
        <v>31</v>
      </c>
      <c r="D11" s="107" t="s">
        <v>656</v>
      </c>
      <c r="E11" s="107" t="str">
        <f>"9220062"</f>
        <v>9220062</v>
      </c>
      <c r="F11" s="107" t="s">
        <v>950</v>
      </c>
      <c r="G11" s="107">
        <v>2441021439</v>
      </c>
      <c r="H11" s="107">
        <v>2441021439</v>
      </c>
      <c r="I11" s="107" t="s">
        <v>70</v>
      </c>
      <c r="J11" s="107" t="s">
        <v>683</v>
      </c>
      <c r="K11" s="107">
        <v>43100</v>
      </c>
      <c r="L11" s="108">
        <v>39369265</v>
      </c>
      <c r="M11" s="108">
        <v>21921733</v>
      </c>
      <c r="N11" s="107" t="s">
        <v>659</v>
      </c>
      <c r="O11" s="107" t="s">
        <v>684</v>
      </c>
      <c r="P11" s="114" t="s">
        <v>661</v>
      </c>
    </row>
    <row r="12" spans="1:16" ht="12.75">
      <c r="A12" s="113">
        <v>3</v>
      </c>
      <c r="B12" s="107" t="s">
        <v>32</v>
      </c>
      <c r="C12" s="107" t="s">
        <v>31</v>
      </c>
      <c r="D12" s="107" t="s">
        <v>656</v>
      </c>
      <c r="E12" s="107" t="str">
        <f>"9220063"</f>
        <v>9220063</v>
      </c>
      <c r="F12" s="107" t="s">
        <v>951</v>
      </c>
      <c r="G12" s="107">
        <v>2441021773</v>
      </c>
      <c r="H12" s="107">
        <v>2441021773</v>
      </c>
      <c r="I12" s="107" t="s">
        <v>73</v>
      </c>
      <c r="J12" s="107" t="s">
        <v>698</v>
      </c>
      <c r="K12" s="107">
        <v>43100</v>
      </c>
      <c r="L12" s="108">
        <v>39365773</v>
      </c>
      <c r="M12" s="108">
        <v>21926883</v>
      </c>
      <c r="N12" s="107" t="s">
        <v>659</v>
      </c>
      <c r="O12" s="107" t="s">
        <v>669</v>
      </c>
      <c r="P12" s="114" t="s">
        <v>661</v>
      </c>
    </row>
    <row r="13" spans="1:16" ht="12.75">
      <c r="A13" s="113">
        <v>4</v>
      </c>
      <c r="B13" s="107" t="s">
        <v>32</v>
      </c>
      <c r="C13" s="107" t="s">
        <v>31</v>
      </c>
      <c r="D13" s="107" t="s">
        <v>656</v>
      </c>
      <c r="E13" s="107" t="str">
        <f>"9220064"</f>
        <v>9220064</v>
      </c>
      <c r="F13" s="107" t="s">
        <v>934</v>
      </c>
      <c r="G13" s="107">
        <v>2441021371</v>
      </c>
      <c r="H13" s="107">
        <v>2441021371</v>
      </c>
      <c r="I13" s="107" t="s">
        <v>77</v>
      </c>
      <c r="J13" s="107" t="s">
        <v>703</v>
      </c>
      <c r="K13" s="107">
        <v>43100</v>
      </c>
      <c r="L13" s="108">
        <v>39374087</v>
      </c>
      <c r="M13" s="108">
        <v>21916299</v>
      </c>
      <c r="N13" s="107" t="s">
        <v>659</v>
      </c>
      <c r="O13" s="107" t="s">
        <v>697</v>
      </c>
      <c r="P13" s="114" t="s">
        <v>661</v>
      </c>
    </row>
    <row r="14" spans="1:16" ht="12.75">
      <c r="A14" s="113">
        <v>5</v>
      </c>
      <c r="B14" s="107" t="s">
        <v>32</v>
      </c>
      <c r="C14" s="107" t="s">
        <v>31</v>
      </c>
      <c r="D14" s="107" t="s">
        <v>656</v>
      </c>
      <c r="E14" s="107" t="str">
        <f>"9220002"</f>
        <v>9220002</v>
      </c>
      <c r="F14" s="107" t="s">
        <v>956</v>
      </c>
      <c r="G14" s="107">
        <v>2441022806</v>
      </c>
      <c r="H14" s="107">
        <v>2441020322</v>
      </c>
      <c r="I14" s="107" t="s">
        <v>82</v>
      </c>
      <c r="J14" s="107" t="s">
        <v>717</v>
      </c>
      <c r="K14" s="107">
        <v>43132</v>
      </c>
      <c r="L14" s="108">
        <v>39358792</v>
      </c>
      <c r="M14" s="108">
        <v>21921266</v>
      </c>
      <c r="N14" s="107" t="s">
        <v>659</v>
      </c>
      <c r="O14" s="107" t="s">
        <v>1056</v>
      </c>
      <c r="P14" s="114" t="s">
        <v>661</v>
      </c>
    </row>
    <row r="15" spans="1:16" ht="12.75">
      <c r="A15" s="113">
        <v>1</v>
      </c>
      <c r="B15" s="107" t="s">
        <v>32</v>
      </c>
      <c r="C15" s="107" t="s">
        <v>31</v>
      </c>
      <c r="D15" s="107" t="s">
        <v>656</v>
      </c>
      <c r="E15" s="107" t="str">
        <f>"9220204"</f>
        <v>9220204</v>
      </c>
      <c r="F15" s="107" t="s">
        <v>957</v>
      </c>
      <c r="G15" s="107">
        <v>2441022664</v>
      </c>
      <c r="H15" s="107">
        <v>2441022542</v>
      </c>
      <c r="I15" s="107" t="s">
        <v>86</v>
      </c>
      <c r="J15" s="107" t="s">
        <v>668</v>
      </c>
      <c r="K15" s="107">
        <v>43100</v>
      </c>
      <c r="L15" s="108">
        <v>39359537</v>
      </c>
      <c r="M15" s="108">
        <v>21912605</v>
      </c>
      <c r="N15" s="107" t="s">
        <v>659</v>
      </c>
      <c r="O15" s="107" t="s">
        <v>678</v>
      </c>
      <c r="P15" s="114" t="s">
        <v>661</v>
      </c>
    </row>
    <row r="16" spans="1:16" ht="12.75">
      <c r="A16" s="113">
        <v>4</v>
      </c>
      <c r="B16" s="107" t="s">
        <v>32</v>
      </c>
      <c r="C16" s="107" t="s">
        <v>31</v>
      </c>
      <c r="D16" s="107" t="s">
        <v>656</v>
      </c>
      <c r="E16" s="107" t="str">
        <f>"9220205"</f>
        <v>9220205</v>
      </c>
      <c r="F16" s="107" t="s">
        <v>928</v>
      </c>
      <c r="G16" s="107">
        <v>2441022302</v>
      </c>
      <c r="H16" s="107">
        <v>2441022683</v>
      </c>
      <c r="I16" s="107" t="s">
        <v>91</v>
      </c>
      <c r="J16" s="107" t="s">
        <v>700</v>
      </c>
      <c r="K16" s="107">
        <v>43100</v>
      </c>
      <c r="L16" s="108">
        <v>39367275</v>
      </c>
      <c r="M16" s="108">
        <v>21905865</v>
      </c>
      <c r="N16" s="107" t="s">
        <v>659</v>
      </c>
      <c r="O16" s="107" t="s">
        <v>929</v>
      </c>
      <c r="P16" s="114" t="s">
        <v>661</v>
      </c>
    </row>
    <row r="17" spans="1:16" ht="12.75">
      <c r="A17" s="113">
        <v>2</v>
      </c>
      <c r="B17" s="107" t="s">
        <v>32</v>
      </c>
      <c r="C17" s="107" t="s">
        <v>31</v>
      </c>
      <c r="D17" s="107" t="s">
        <v>656</v>
      </c>
      <c r="E17" s="107" t="str">
        <f>"9220206"</f>
        <v>9220206</v>
      </c>
      <c r="F17" s="107" t="s">
        <v>958</v>
      </c>
      <c r="G17" s="107">
        <v>2441023602</v>
      </c>
      <c r="H17" s="107">
        <v>2441041846</v>
      </c>
      <c r="I17" s="107" t="s">
        <v>96</v>
      </c>
      <c r="J17" s="107" t="s">
        <v>685</v>
      </c>
      <c r="K17" s="107">
        <v>43131</v>
      </c>
      <c r="L17" s="108">
        <v>39369189</v>
      </c>
      <c r="M17" s="108">
        <v>21930672</v>
      </c>
      <c r="N17" s="107" t="s">
        <v>659</v>
      </c>
      <c r="O17" s="107" t="s">
        <v>686</v>
      </c>
      <c r="P17" s="114" t="s">
        <v>661</v>
      </c>
    </row>
    <row r="18" spans="1:16" ht="12.75">
      <c r="A18" s="113">
        <v>3</v>
      </c>
      <c r="B18" s="107" t="s">
        <v>32</v>
      </c>
      <c r="C18" s="107" t="s">
        <v>31</v>
      </c>
      <c r="D18" s="107" t="s">
        <v>656</v>
      </c>
      <c r="E18" s="107" t="str">
        <f>"9220003"</f>
        <v>9220003</v>
      </c>
      <c r="F18" s="107" t="s">
        <v>946</v>
      </c>
      <c r="G18" s="107">
        <v>2441021418</v>
      </c>
      <c r="H18" s="107">
        <v>2441077557</v>
      </c>
      <c r="I18" s="107" t="s">
        <v>101</v>
      </c>
      <c r="J18" s="107" t="s">
        <v>696</v>
      </c>
      <c r="K18" s="107">
        <v>43100</v>
      </c>
      <c r="L18" s="108">
        <v>39359652</v>
      </c>
      <c r="M18" s="108">
        <v>21935004</v>
      </c>
      <c r="N18" s="107" t="s">
        <v>659</v>
      </c>
      <c r="O18" s="107" t="s">
        <v>764</v>
      </c>
      <c r="P18" s="114" t="s">
        <v>661</v>
      </c>
    </row>
    <row r="19" spans="1:16" ht="12.75">
      <c r="A19" s="113">
        <v>3</v>
      </c>
      <c r="B19" s="107" t="s">
        <v>109</v>
      </c>
      <c r="C19" s="107" t="s">
        <v>31</v>
      </c>
      <c r="D19" s="107" t="s">
        <v>656</v>
      </c>
      <c r="E19" s="107" t="str">
        <f>"9220215"</f>
        <v>9220215</v>
      </c>
      <c r="F19" s="107" t="s">
        <v>930</v>
      </c>
      <c r="G19" s="107">
        <v>2441061476</v>
      </c>
      <c r="H19" s="107">
        <v>2441061476</v>
      </c>
      <c r="I19" s="107" t="s">
        <v>688</v>
      </c>
      <c r="J19" s="107" t="s">
        <v>689</v>
      </c>
      <c r="K19" s="107">
        <v>43100</v>
      </c>
      <c r="L19" s="108">
        <v>39369655</v>
      </c>
      <c r="M19" s="108">
        <v>22006040</v>
      </c>
      <c r="N19" s="107" t="s">
        <v>659</v>
      </c>
      <c r="O19" s="107" t="s">
        <v>931</v>
      </c>
      <c r="P19" s="114" t="s">
        <v>661</v>
      </c>
    </row>
    <row r="20" spans="1:16" ht="12.75">
      <c r="A20" s="113">
        <v>4</v>
      </c>
      <c r="B20" s="107" t="s">
        <v>109</v>
      </c>
      <c r="C20" s="107" t="s">
        <v>31</v>
      </c>
      <c r="D20" s="107" t="s">
        <v>656</v>
      </c>
      <c r="E20" s="107" t="str">
        <f>"9220072"</f>
        <v>9220072</v>
      </c>
      <c r="F20" s="107" t="s">
        <v>937</v>
      </c>
      <c r="G20" s="107">
        <v>2441021393</v>
      </c>
      <c r="H20" s="107">
        <v>2441021393</v>
      </c>
      <c r="I20" s="107" t="s">
        <v>118</v>
      </c>
      <c r="J20" s="107" t="s">
        <v>706</v>
      </c>
      <c r="K20" s="107">
        <v>43100</v>
      </c>
      <c r="L20" s="108">
        <v>39402617</v>
      </c>
      <c r="M20" s="108">
        <v>21894853</v>
      </c>
      <c r="N20" s="107" t="s">
        <v>659</v>
      </c>
      <c r="O20" s="107" t="s">
        <v>714</v>
      </c>
      <c r="P20" s="114" t="s">
        <v>661</v>
      </c>
    </row>
    <row r="21" spans="1:16" ht="12.75">
      <c r="A21" s="113">
        <v>5</v>
      </c>
      <c r="B21" s="107" t="s">
        <v>109</v>
      </c>
      <c r="C21" s="107" t="s">
        <v>31</v>
      </c>
      <c r="D21" s="107" t="s">
        <v>656</v>
      </c>
      <c r="E21" s="107" t="str">
        <f>"9220020"</f>
        <v>9220020</v>
      </c>
      <c r="F21" s="107" t="s">
        <v>926</v>
      </c>
      <c r="G21" s="107">
        <v>2441081025</v>
      </c>
      <c r="H21" s="107">
        <v>2441081180</v>
      </c>
      <c r="I21" s="107" t="s">
        <v>124</v>
      </c>
      <c r="J21" s="107" t="s">
        <v>122</v>
      </c>
      <c r="K21" s="107">
        <v>43100</v>
      </c>
      <c r="L21" s="108">
        <v>39280610</v>
      </c>
      <c r="M21" s="108">
        <v>21903687</v>
      </c>
      <c r="N21" s="107" t="s">
        <v>659</v>
      </c>
      <c r="O21" s="107" t="s">
        <v>674</v>
      </c>
      <c r="P21" s="114" t="s">
        <v>1057</v>
      </c>
    </row>
    <row r="22" spans="1:16" ht="12.75">
      <c r="A22" s="113">
        <v>5</v>
      </c>
      <c r="B22" s="107" t="s">
        <v>109</v>
      </c>
      <c r="C22" s="107" t="s">
        <v>31</v>
      </c>
      <c r="D22" s="107" t="s">
        <v>656</v>
      </c>
      <c r="E22" s="107" t="str">
        <f>"9220022"</f>
        <v>9220022</v>
      </c>
      <c r="F22" s="107" t="s">
        <v>954</v>
      </c>
      <c r="G22" s="107">
        <v>2441088307</v>
      </c>
      <c r="H22" s="107">
        <v>2441088307</v>
      </c>
      <c r="I22" s="107" t="s">
        <v>129</v>
      </c>
      <c r="J22" s="107" t="s">
        <v>715</v>
      </c>
      <c r="K22" s="107">
        <v>43132</v>
      </c>
      <c r="L22" s="108">
        <v>39277185</v>
      </c>
      <c r="M22" s="108">
        <v>21960763</v>
      </c>
      <c r="N22" s="107" t="s">
        <v>659</v>
      </c>
      <c r="O22" s="107" t="s">
        <v>955</v>
      </c>
      <c r="P22" s="114" t="s">
        <v>661</v>
      </c>
    </row>
    <row r="23" spans="1:16" ht="12.75">
      <c r="A23" s="113">
        <v>2</v>
      </c>
      <c r="B23" s="107" t="s">
        <v>32</v>
      </c>
      <c r="C23" s="107" t="s">
        <v>31</v>
      </c>
      <c r="D23" s="107" t="s">
        <v>656</v>
      </c>
      <c r="E23" s="107" t="str">
        <f>"9220081"</f>
        <v>9220081</v>
      </c>
      <c r="F23" s="107" t="s">
        <v>940</v>
      </c>
      <c r="G23" s="107">
        <v>2441028506</v>
      </c>
      <c r="H23" s="107">
        <v>2441028503</v>
      </c>
      <c r="I23" s="107" t="s">
        <v>135</v>
      </c>
      <c r="J23" s="107" t="s">
        <v>681</v>
      </c>
      <c r="K23" s="107">
        <v>43100</v>
      </c>
      <c r="L23" s="108">
        <v>39392226</v>
      </c>
      <c r="M23" s="108">
        <v>21921493</v>
      </c>
      <c r="N23" s="107" t="s">
        <v>659</v>
      </c>
      <c r="O23" s="107" t="s">
        <v>783</v>
      </c>
      <c r="P23" s="114" t="s">
        <v>719</v>
      </c>
    </row>
    <row r="24" spans="1:16" ht="12.75">
      <c r="A24" s="113">
        <v>1</v>
      </c>
      <c r="B24" s="107" t="s">
        <v>109</v>
      </c>
      <c r="C24" s="107" t="s">
        <v>31</v>
      </c>
      <c r="D24" s="107" t="s">
        <v>656</v>
      </c>
      <c r="E24" s="107" t="str">
        <f>"9220032"</f>
        <v>9220032</v>
      </c>
      <c r="F24" s="107" t="s">
        <v>948</v>
      </c>
      <c r="G24" s="107">
        <v>2441036309</v>
      </c>
      <c r="H24" s="107">
        <v>2441036309</v>
      </c>
      <c r="I24" s="107" t="s">
        <v>140</v>
      </c>
      <c r="J24" s="107" t="s">
        <v>949</v>
      </c>
      <c r="K24" s="107">
        <v>43100</v>
      </c>
      <c r="L24" s="108">
        <v>39323095</v>
      </c>
      <c r="M24" s="108">
        <v>21875534</v>
      </c>
      <c r="N24" s="107" t="s">
        <v>659</v>
      </c>
      <c r="O24" s="107" t="s">
        <v>677</v>
      </c>
      <c r="P24" s="114" t="s">
        <v>661</v>
      </c>
    </row>
    <row r="25" spans="1:16" ht="12.75">
      <c r="A25" s="113">
        <v>3</v>
      </c>
      <c r="B25" s="107" t="s">
        <v>109</v>
      </c>
      <c r="C25" s="107" t="s">
        <v>31</v>
      </c>
      <c r="D25" s="107" t="s">
        <v>656</v>
      </c>
      <c r="E25" s="107" t="str">
        <f>"9220089"</f>
        <v>9220089</v>
      </c>
      <c r="F25" s="107" t="s">
        <v>932</v>
      </c>
      <c r="G25" s="107">
        <v>2441067147</v>
      </c>
      <c r="H25" s="107">
        <v>2441067173</v>
      </c>
      <c r="I25" s="107" t="s">
        <v>146</v>
      </c>
      <c r="J25" s="107" t="s">
        <v>691</v>
      </c>
      <c r="K25" s="107">
        <v>43100</v>
      </c>
      <c r="L25" s="108">
        <v>39439084</v>
      </c>
      <c r="M25" s="108">
        <v>21966633</v>
      </c>
      <c r="N25" s="107" t="s">
        <v>659</v>
      </c>
      <c r="O25" s="107" t="s">
        <v>1058</v>
      </c>
      <c r="P25" s="114" t="s">
        <v>661</v>
      </c>
    </row>
    <row r="26" spans="1:16" ht="12.75">
      <c r="A26" s="113">
        <v>1</v>
      </c>
      <c r="B26" s="107" t="s">
        <v>109</v>
      </c>
      <c r="C26" s="107" t="s">
        <v>31</v>
      </c>
      <c r="D26" s="107" t="s">
        <v>656</v>
      </c>
      <c r="E26" s="107" t="str">
        <f>"9220040"</f>
        <v>9220040</v>
      </c>
      <c r="F26" s="107" t="s">
        <v>927</v>
      </c>
      <c r="G26" s="107">
        <v>2441055281</v>
      </c>
      <c r="H26" s="107">
        <v>2441055281</v>
      </c>
      <c r="I26" s="107" t="s">
        <v>151</v>
      </c>
      <c r="J26" s="107" t="s">
        <v>666</v>
      </c>
      <c r="K26" s="107">
        <v>43100</v>
      </c>
      <c r="L26" s="108">
        <v>39339361</v>
      </c>
      <c r="M26" s="108">
        <v>21840524</v>
      </c>
      <c r="N26" s="107" t="s">
        <v>659</v>
      </c>
      <c r="O26" s="107" t="s">
        <v>729</v>
      </c>
      <c r="P26" s="114" t="s">
        <v>661</v>
      </c>
    </row>
    <row r="27" spans="1:16" ht="12.75">
      <c r="A27" s="113">
        <v>3</v>
      </c>
      <c r="B27" s="107" t="s">
        <v>109</v>
      </c>
      <c r="C27" s="107" t="s">
        <v>31</v>
      </c>
      <c r="D27" s="107" t="s">
        <v>656</v>
      </c>
      <c r="E27" s="107" t="str">
        <f>"9220260"</f>
        <v>9220260</v>
      </c>
      <c r="F27" s="107" t="s">
        <v>935</v>
      </c>
      <c r="G27" s="107">
        <v>2441061332</v>
      </c>
      <c r="H27" s="107">
        <v>2441061332</v>
      </c>
      <c r="I27" s="107" t="s">
        <v>156</v>
      </c>
      <c r="J27" s="107" t="s">
        <v>154</v>
      </c>
      <c r="K27" s="107">
        <v>43100</v>
      </c>
      <c r="L27" s="108">
        <v>39363037</v>
      </c>
      <c r="M27" s="108">
        <v>21973255</v>
      </c>
      <c r="N27" s="107" t="s">
        <v>659</v>
      </c>
      <c r="O27" s="107" t="s">
        <v>936</v>
      </c>
      <c r="P27" s="114" t="s">
        <v>661</v>
      </c>
    </row>
    <row r="28" spans="1:16" ht="13.5" thickBot="1">
      <c r="A28" s="119">
        <v>1</v>
      </c>
      <c r="B28" s="120" t="s">
        <v>32</v>
      </c>
      <c r="C28" s="120" t="s">
        <v>31</v>
      </c>
      <c r="D28" s="120" t="s">
        <v>656</v>
      </c>
      <c r="E28" s="120" t="str">
        <f>"9220360"</f>
        <v>9220360</v>
      </c>
      <c r="F28" s="120" t="s">
        <v>104</v>
      </c>
      <c r="G28" s="120">
        <v>2441041534</v>
      </c>
      <c r="H28" s="120">
        <v>2441041534</v>
      </c>
      <c r="I28" s="120" t="s">
        <v>107</v>
      </c>
      <c r="J28" s="120" t="s">
        <v>668</v>
      </c>
      <c r="K28" s="120">
        <v>43100</v>
      </c>
      <c r="L28" s="121">
        <v>39356654</v>
      </c>
      <c r="M28" s="121">
        <v>21912514</v>
      </c>
      <c r="N28" s="120" t="s">
        <v>659</v>
      </c>
      <c r="O28" s="120" t="s">
        <v>941</v>
      </c>
      <c r="P28" s="122" t="s">
        <v>719</v>
      </c>
    </row>
    <row r="29" spans="1:16" ht="12.75">
      <c r="A29" s="109">
        <v>11</v>
      </c>
      <c r="B29" s="110" t="s">
        <v>180</v>
      </c>
      <c r="C29" s="110" t="s">
        <v>158</v>
      </c>
      <c r="D29" s="110" t="s">
        <v>656</v>
      </c>
      <c r="E29" s="110" t="str">
        <f>"9220033"</f>
        <v>9220033</v>
      </c>
      <c r="F29" s="110" t="s">
        <v>959</v>
      </c>
      <c r="G29" s="110">
        <v>2441092300</v>
      </c>
      <c r="H29" s="110">
        <v>2441092300</v>
      </c>
      <c r="I29" s="110" t="s">
        <v>721</v>
      </c>
      <c r="J29" s="110" t="s">
        <v>722</v>
      </c>
      <c r="K29" s="110">
        <v>43067</v>
      </c>
      <c r="L29" s="111">
        <v>39331588</v>
      </c>
      <c r="M29" s="111">
        <v>21687021</v>
      </c>
      <c r="N29" s="110" t="s">
        <v>659</v>
      </c>
      <c r="O29" s="110" t="s">
        <v>723</v>
      </c>
      <c r="P29" s="112" t="s">
        <v>661</v>
      </c>
    </row>
    <row r="30" spans="1:16" ht="13.5" thickBot="1">
      <c r="A30" s="115">
        <v>11</v>
      </c>
      <c r="B30" s="116" t="s">
        <v>180</v>
      </c>
      <c r="C30" s="116" t="s">
        <v>158</v>
      </c>
      <c r="D30" s="116" t="s">
        <v>656</v>
      </c>
      <c r="E30" s="116" t="str">
        <f>"9220038"</f>
        <v>9220038</v>
      </c>
      <c r="F30" s="116" t="s">
        <v>159</v>
      </c>
      <c r="G30" s="116">
        <v>2441095232</v>
      </c>
      <c r="H30" s="116">
        <v>2114095232</v>
      </c>
      <c r="I30" s="116" t="s">
        <v>162</v>
      </c>
      <c r="J30" s="116" t="s">
        <v>724</v>
      </c>
      <c r="K30" s="116">
        <v>43150</v>
      </c>
      <c r="L30" s="117">
        <v>39310087</v>
      </c>
      <c r="M30" s="117">
        <v>21732050</v>
      </c>
      <c r="N30" s="116" t="s">
        <v>659</v>
      </c>
      <c r="O30" s="116" t="s">
        <v>725</v>
      </c>
      <c r="P30" s="118" t="s">
        <v>661</v>
      </c>
    </row>
    <row r="31" spans="1:16" ht="12.75">
      <c r="A31" s="123">
        <v>10</v>
      </c>
      <c r="B31" s="124" t="s">
        <v>60</v>
      </c>
      <c r="C31" s="124" t="s">
        <v>170</v>
      </c>
      <c r="D31" s="124" t="s">
        <v>656</v>
      </c>
      <c r="E31" s="124" t="str">
        <f>"9220114"</f>
        <v>9220114</v>
      </c>
      <c r="F31" s="124" t="s">
        <v>965</v>
      </c>
      <c r="G31" s="124">
        <v>2445041682</v>
      </c>
      <c r="H31" s="124">
        <v>2445041682</v>
      </c>
      <c r="I31" s="124" t="s">
        <v>174</v>
      </c>
      <c r="J31" s="124" t="s">
        <v>737</v>
      </c>
      <c r="K31" s="124">
        <v>43060</v>
      </c>
      <c r="L31" s="125">
        <v>39431866</v>
      </c>
      <c r="M31" s="125">
        <v>21661770</v>
      </c>
      <c r="N31" s="124" t="s">
        <v>659</v>
      </c>
      <c r="O31" s="124" t="s">
        <v>738</v>
      </c>
      <c r="P31" s="126" t="s">
        <v>661</v>
      </c>
    </row>
    <row r="32" spans="1:16" ht="12.75">
      <c r="A32" s="113">
        <v>10</v>
      </c>
      <c r="B32" s="107" t="s">
        <v>60</v>
      </c>
      <c r="C32" s="107" t="s">
        <v>170</v>
      </c>
      <c r="D32" s="107" t="s">
        <v>656</v>
      </c>
      <c r="E32" s="107" t="str">
        <f>"9220115"</f>
        <v>9220115</v>
      </c>
      <c r="F32" s="107" t="s">
        <v>966</v>
      </c>
      <c r="G32" s="107">
        <v>2445042011</v>
      </c>
      <c r="H32" s="107">
        <v>2445042011</v>
      </c>
      <c r="I32" s="107" t="s">
        <v>179</v>
      </c>
      <c r="J32" s="107" t="s">
        <v>1059</v>
      </c>
      <c r="K32" s="107">
        <v>43060</v>
      </c>
      <c r="L32" s="108">
        <v>39423123</v>
      </c>
      <c r="M32" s="108">
        <v>21661341</v>
      </c>
      <c r="N32" s="107" t="s">
        <v>659</v>
      </c>
      <c r="O32" s="107" t="s">
        <v>967</v>
      </c>
      <c r="P32" s="114" t="s">
        <v>661</v>
      </c>
    </row>
    <row r="33" spans="1:16" ht="12.75">
      <c r="A33" s="113">
        <v>9</v>
      </c>
      <c r="B33" s="107" t="s">
        <v>120</v>
      </c>
      <c r="C33" s="107" t="s">
        <v>170</v>
      </c>
      <c r="D33" s="107" t="s">
        <v>656</v>
      </c>
      <c r="E33" s="107" t="str">
        <f>"9220118"</f>
        <v>9220118</v>
      </c>
      <c r="F33" s="107" t="s">
        <v>960</v>
      </c>
      <c r="G33" s="107">
        <v>2441084214</v>
      </c>
      <c r="H33" s="107">
        <v>2441084214</v>
      </c>
      <c r="I33" s="107" t="s">
        <v>189</v>
      </c>
      <c r="J33" s="107" t="s">
        <v>726</v>
      </c>
      <c r="K33" s="107">
        <v>43061</v>
      </c>
      <c r="L33" s="108">
        <v>39484367</v>
      </c>
      <c r="M33" s="108">
        <v>21847179</v>
      </c>
      <c r="N33" s="107" t="s">
        <v>659</v>
      </c>
      <c r="O33" s="107" t="s">
        <v>727</v>
      </c>
      <c r="P33" s="114" t="s">
        <v>661</v>
      </c>
    </row>
    <row r="34" spans="1:16" ht="12.75">
      <c r="A34" s="113">
        <v>10</v>
      </c>
      <c r="B34" s="107" t="s">
        <v>18</v>
      </c>
      <c r="C34" s="107" t="s">
        <v>170</v>
      </c>
      <c r="D34" s="107" t="s">
        <v>656</v>
      </c>
      <c r="E34" s="107" t="str">
        <f>"9220125"</f>
        <v>9220125</v>
      </c>
      <c r="F34" s="107" t="s">
        <v>733</v>
      </c>
      <c r="G34" s="107">
        <v>2445043257</v>
      </c>
      <c r="H34" s="107">
        <v>2445043257</v>
      </c>
      <c r="I34" s="107" t="s">
        <v>184</v>
      </c>
      <c r="J34" s="107" t="s">
        <v>504</v>
      </c>
      <c r="K34" s="107">
        <v>43060</v>
      </c>
      <c r="L34" s="108">
        <v>39357485</v>
      </c>
      <c r="M34" s="108">
        <v>21663184</v>
      </c>
      <c r="N34" s="107" t="s">
        <v>659</v>
      </c>
      <c r="O34" s="107" t="s">
        <v>734</v>
      </c>
      <c r="P34" s="114" t="s">
        <v>661</v>
      </c>
    </row>
    <row r="35" spans="1:16" ht="12.75">
      <c r="A35" s="113">
        <v>10</v>
      </c>
      <c r="B35" s="107" t="s">
        <v>18</v>
      </c>
      <c r="C35" s="107" t="s">
        <v>170</v>
      </c>
      <c r="D35" s="107" t="s">
        <v>656</v>
      </c>
      <c r="E35" s="107" t="str">
        <f>"9220130"</f>
        <v>9220130</v>
      </c>
      <c r="F35" s="107" t="s">
        <v>1060</v>
      </c>
      <c r="G35" s="107">
        <v>2445061412</v>
      </c>
      <c r="H35" s="107"/>
      <c r="I35" s="107" t="s">
        <v>195</v>
      </c>
      <c r="J35" s="107" t="s">
        <v>508</v>
      </c>
      <c r="K35" s="107">
        <v>43060</v>
      </c>
      <c r="L35" s="108">
        <v>39409481</v>
      </c>
      <c r="M35" s="108">
        <v>21586030</v>
      </c>
      <c r="N35" s="107" t="s">
        <v>659</v>
      </c>
      <c r="O35" s="107" t="s">
        <v>736</v>
      </c>
      <c r="P35" s="114" t="s">
        <v>661</v>
      </c>
    </row>
    <row r="36" spans="1:16" ht="12.75">
      <c r="A36" s="113">
        <v>10</v>
      </c>
      <c r="B36" s="107" t="s">
        <v>18</v>
      </c>
      <c r="C36" s="107" t="s">
        <v>170</v>
      </c>
      <c r="D36" s="107" t="s">
        <v>656</v>
      </c>
      <c r="E36" s="107" t="str">
        <f>"9220139"</f>
        <v>9220139</v>
      </c>
      <c r="F36" s="107" t="s">
        <v>964</v>
      </c>
      <c r="G36" s="107">
        <v>2445061231</v>
      </c>
      <c r="H36" s="107">
        <v>2445061231</v>
      </c>
      <c r="I36" s="107" t="s">
        <v>200</v>
      </c>
      <c r="J36" s="107" t="s">
        <v>512</v>
      </c>
      <c r="K36" s="107">
        <v>43060</v>
      </c>
      <c r="L36" s="108">
        <v>39397599</v>
      </c>
      <c r="M36" s="108">
        <v>21599961</v>
      </c>
      <c r="N36" s="107" t="s">
        <v>659</v>
      </c>
      <c r="O36" s="107" t="s">
        <v>780</v>
      </c>
      <c r="P36" s="114" t="s">
        <v>661</v>
      </c>
    </row>
    <row r="37" spans="1:16" ht="12.75">
      <c r="A37" s="113">
        <v>9</v>
      </c>
      <c r="B37" s="107" t="s">
        <v>120</v>
      </c>
      <c r="C37" s="107" t="s">
        <v>170</v>
      </c>
      <c r="D37" s="107" t="s">
        <v>656</v>
      </c>
      <c r="E37" s="107" t="str">
        <f>"9220196"</f>
        <v>9220196</v>
      </c>
      <c r="F37" s="107" t="s">
        <v>962</v>
      </c>
      <c r="G37" s="107">
        <v>2441085013</v>
      </c>
      <c r="H37" s="107">
        <v>2441085013</v>
      </c>
      <c r="I37" s="107" t="s">
        <v>205</v>
      </c>
      <c r="J37" s="107" t="s">
        <v>530</v>
      </c>
      <c r="K37" s="107">
        <v>43061</v>
      </c>
      <c r="L37" s="108">
        <v>39458456</v>
      </c>
      <c r="M37" s="108">
        <v>21801846</v>
      </c>
      <c r="N37" s="107" t="s">
        <v>659</v>
      </c>
      <c r="O37" s="107" t="s">
        <v>963</v>
      </c>
      <c r="P37" s="114" t="s">
        <v>661</v>
      </c>
    </row>
    <row r="38" spans="1:16" ht="12.75">
      <c r="A38" s="113">
        <v>10</v>
      </c>
      <c r="B38" s="107" t="s">
        <v>60</v>
      </c>
      <c r="C38" s="107" t="s">
        <v>170</v>
      </c>
      <c r="D38" s="107" t="s">
        <v>656</v>
      </c>
      <c r="E38" s="107" t="str">
        <f>"9220169"</f>
        <v>9220169</v>
      </c>
      <c r="F38" s="107" t="s">
        <v>961</v>
      </c>
      <c r="G38" s="107">
        <v>2445097478</v>
      </c>
      <c r="H38" s="107">
        <v>2445097479</v>
      </c>
      <c r="I38" s="107" t="s">
        <v>211</v>
      </c>
      <c r="J38" s="107" t="s">
        <v>731</v>
      </c>
      <c r="K38" s="107">
        <v>43060</v>
      </c>
      <c r="L38" s="108">
        <v>39424620</v>
      </c>
      <c r="M38" s="108">
        <v>21692966</v>
      </c>
      <c r="N38" s="107" t="s">
        <v>659</v>
      </c>
      <c r="O38" s="107" t="s">
        <v>710</v>
      </c>
      <c r="P38" s="114" t="s">
        <v>661</v>
      </c>
    </row>
    <row r="39" spans="1:16" ht="13.5" thickBot="1">
      <c r="A39" s="119">
        <v>10</v>
      </c>
      <c r="B39" s="120" t="s">
        <v>109</v>
      </c>
      <c r="C39" s="120" t="s">
        <v>170</v>
      </c>
      <c r="D39" s="120" t="s">
        <v>656</v>
      </c>
      <c r="E39" s="120" t="str">
        <f>"9220112"</f>
        <v>9220112</v>
      </c>
      <c r="F39" s="120" t="s">
        <v>968</v>
      </c>
      <c r="G39" s="120">
        <v>2441039876</v>
      </c>
      <c r="H39" s="120">
        <v>2441039876</v>
      </c>
      <c r="I39" s="120" t="s">
        <v>216</v>
      </c>
      <c r="J39" s="120" t="s">
        <v>740</v>
      </c>
      <c r="K39" s="120">
        <v>43064</v>
      </c>
      <c r="L39" s="121">
        <v>39415318</v>
      </c>
      <c r="M39" s="121">
        <v>21798231</v>
      </c>
      <c r="N39" s="120" t="s">
        <v>659</v>
      </c>
      <c r="O39" s="120" t="s">
        <v>741</v>
      </c>
      <c r="P39" s="122" t="s">
        <v>661</v>
      </c>
    </row>
    <row r="40" spans="1:16" ht="12.75">
      <c r="A40" s="109">
        <v>8</v>
      </c>
      <c r="B40" s="110" t="s">
        <v>120</v>
      </c>
      <c r="C40" s="110" t="s">
        <v>219</v>
      </c>
      <c r="D40" s="110" t="s">
        <v>656</v>
      </c>
      <c r="E40" s="110" t="str">
        <f>"9220097"</f>
        <v>9220097</v>
      </c>
      <c r="F40" s="110" t="s">
        <v>969</v>
      </c>
      <c r="G40" s="110">
        <v>2444022282</v>
      </c>
      <c r="H40" s="110">
        <v>2444022001</v>
      </c>
      <c r="I40" s="110" t="s">
        <v>224</v>
      </c>
      <c r="J40" s="110" t="s">
        <v>742</v>
      </c>
      <c r="K40" s="110">
        <v>43200</v>
      </c>
      <c r="L40" s="111">
        <v>39468485</v>
      </c>
      <c r="M40" s="111">
        <v>22082751</v>
      </c>
      <c r="N40" s="110" t="s">
        <v>659</v>
      </c>
      <c r="O40" s="110" t="s">
        <v>743</v>
      </c>
      <c r="P40" s="112" t="s">
        <v>661</v>
      </c>
    </row>
    <row r="41" spans="1:16" ht="12.75">
      <c r="A41" s="113">
        <v>8</v>
      </c>
      <c r="B41" s="107" t="s">
        <v>120</v>
      </c>
      <c r="C41" s="107" t="s">
        <v>219</v>
      </c>
      <c r="D41" s="107" t="s">
        <v>656</v>
      </c>
      <c r="E41" s="107" t="str">
        <f>"9220098"</f>
        <v>9220098</v>
      </c>
      <c r="F41" s="107" t="s">
        <v>974</v>
      </c>
      <c r="G41" s="107">
        <v>2444022150</v>
      </c>
      <c r="H41" s="107">
        <v>2444022615</v>
      </c>
      <c r="I41" s="107" t="s">
        <v>230</v>
      </c>
      <c r="J41" s="107" t="s">
        <v>1061</v>
      </c>
      <c r="K41" s="107">
        <v>43200</v>
      </c>
      <c r="L41" s="108">
        <v>39463671</v>
      </c>
      <c r="M41" s="108">
        <v>22075917</v>
      </c>
      <c r="N41" s="107" t="s">
        <v>659</v>
      </c>
      <c r="O41" s="107" t="s">
        <v>751</v>
      </c>
      <c r="P41" s="114" t="s">
        <v>661</v>
      </c>
    </row>
    <row r="42" spans="1:16" ht="12.75">
      <c r="A42" s="113">
        <v>8</v>
      </c>
      <c r="B42" s="107" t="s">
        <v>120</v>
      </c>
      <c r="C42" s="107" t="s">
        <v>219</v>
      </c>
      <c r="D42" s="107" t="s">
        <v>656</v>
      </c>
      <c r="E42" s="107" t="str">
        <f>"9220099"</f>
        <v>9220099</v>
      </c>
      <c r="F42" s="107" t="s">
        <v>1062</v>
      </c>
      <c r="G42" s="107">
        <v>2444022792</v>
      </c>
      <c r="H42" s="107">
        <v>2444029093</v>
      </c>
      <c r="I42" s="107" t="s">
        <v>235</v>
      </c>
      <c r="J42" s="107" t="s">
        <v>752</v>
      </c>
      <c r="K42" s="107">
        <v>43200</v>
      </c>
      <c r="L42" s="108">
        <v>39472609</v>
      </c>
      <c r="M42" s="108">
        <v>22091027</v>
      </c>
      <c r="N42" s="107" t="s">
        <v>659</v>
      </c>
      <c r="O42" s="107" t="s">
        <v>977</v>
      </c>
      <c r="P42" s="114" t="s">
        <v>661</v>
      </c>
    </row>
    <row r="43" spans="1:16" ht="12.75">
      <c r="A43" s="113">
        <v>9</v>
      </c>
      <c r="B43" s="107" t="s">
        <v>120</v>
      </c>
      <c r="C43" s="107" t="s">
        <v>219</v>
      </c>
      <c r="D43" s="107" t="s">
        <v>656</v>
      </c>
      <c r="E43" s="107" t="str">
        <f>"9220069"</f>
        <v>9220069</v>
      </c>
      <c r="F43" s="107" t="s">
        <v>979</v>
      </c>
      <c r="G43" s="107">
        <v>2441051526</v>
      </c>
      <c r="H43" s="107">
        <v>2441051597</v>
      </c>
      <c r="I43" s="107" t="s">
        <v>246</v>
      </c>
      <c r="J43" s="107" t="s">
        <v>243</v>
      </c>
      <c r="K43" s="107">
        <v>43061</v>
      </c>
      <c r="L43" s="108">
        <v>39463466</v>
      </c>
      <c r="M43" s="108">
        <v>21896810</v>
      </c>
      <c r="N43" s="107" t="s">
        <v>659</v>
      </c>
      <c r="O43" s="107" t="s">
        <v>755</v>
      </c>
      <c r="P43" s="114" t="s">
        <v>661</v>
      </c>
    </row>
    <row r="44" spans="1:16" ht="12.75">
      <c r="A44" s="113">
        <v>8</v>
      </c>
      <c r="B44" s="107" t="s">
        <v>60</v>
      </c>
      <c r="C44" s="107" t="s">
        <v>219</v>
      </c>
      <c r="D44" s="107" t="s">
        <v>656</v>
      </c>
      <c r="E44" s="107" t="str">
        <f>"9220074"</f>
        <v>9220074</v>
      </c>
      <c r="F44" s="107" t="s">
        <v>971</v>
      </c>
      <c r="G44" s="107">
        <v>2444041284</v>
      </c>
      <c r="H44" s="107">
        <v>2444041284</v>
      </c>
      <c r="I44" s="107" t="s">
        <v>251</v>
      </c>
      <c r="J44" s="107" t="s">
        <v>249</v>
      </c>
      <c r="K44" s="107">
        <v>43200</v>
      </c>
      <c r="L44" s="108">
        <v>39520137</v>
      </c>
      <c r="M44" s="108">
        <v>22088687</v>
      </c>
      <c r="N44" s="107" t="s">
        <v>659</v>
      </c>
      <c r="O44" s="107" t="s">
        <v>692</v>
      </c>
      <c r="P44" s="114" t="s">
        <v>661</v>
      </c>
    </row>
    <row r="45" spans="1:16" ht="12.75">
      <c r="A45" s="113">
        <v>8</v>
      </c>
      <c r="B45" s="107" t="s">
        <v>60</v>
      </c>
      <c r="C45" s="107" t="s">
        <v>219</v>
      </c>
      <c r="D45" s="107" t="s">
        <v>656</v>
      </c>
      <c r="E45" s="107" t="str">
        <f>"9220234"</f>
        <v>9220234</v>
      </c>
      <c r="F45" s="107" t="s">
        <v>970</v>
      </c>
      <c r="G45" s="107">
        <v>2444031233</v>
      </c>
      <c r="H45" s="107">
        <v>2444031820</v>
      </c>
      <c r="I45" s="107" t="s">
        <v>257</v>
      </c>
      <c r="J45" s="107" t="s">
        <v>745</v>
      </c>
      <c r="K45" s="107">
        <v>43062</v>
      </c>
      <c r="L45" s="108">
        <v>39453626</v>
      </c>
      <c r="M45" s="108">
        <v>22163983</v>
      </c>
      <c r="N45" s="107" t="s">
        <v>659</v>
      </c>
      <c r="O45" s="107" t="s">
        <v>1063</v>
      </c>
      <c r="P45" s="114" t="s">
        <v>661</v>
      </c>
    </row>
    <row r="46" spans="1:16" ht="12.75">
      <c r="A46" s="113">
        <v>8</v>
      </c>
      <c r="B46" s="107" t="s">
        <v>120</v>
      </c>
      <c r="C46" s="107" t="s">
        <v>219</v>
      </c>
      <c r="D46" s="107" t="s">
        <v>656</v>
      </c>
      <c r="E46" s="107" t="str">
        <f>"9220083"</f>
        <v>9220083</v>
      </c>
      <c r="F46" s="107" t="s">
        <v>748</v>
      </c>
      <c r="G46" s="107">
        <v>2444041390</v>
      </c>
      <c r="H46" s="107">
        <v>2444041390</v>
      </c>
      <c r="I46" s="107" t="s">
        <v>240</v>
      </c>
      <c r="J46" s="107" t="s">
        <v>238</v>
      </c>
      <c r="K46" s="107">
        <v>43200</v>
      </c>
      <c r="L46" s="108">
        <v>39494086</v>
      </c>
      <c r="M46" s="108">
        <v>22011429</v>
      </c>
      <c r="N46" s="107" t="s">
        <v>659</v>
      </c>
      <c r="O46" s="107" t="s">
        <v>749</v>
      </c>
      <c r="P46" s="114" t="s">
        <v>661</v>
      </c>
    </row>
    <row r="47" spans="1:16" ht="12.75">
      <c r="A47" s="113">
        <v>9</v>
      </c>
      <c r="B47" s="107" t="s">
        <v>60</v>
      </c>
      <c r="C47" s="107" t="s">
        <v>219</v>
      </c>
      <c r="D47" s="107" t="s">
        <v>656</v>
      </c>
      <c r="E47" s="107" t="str">
        <f>"9220091"</f>
        <v>9220091</v>
      </c>
      <c r="F47" s="107" t="s">
        <v>972</v>
      </c>
      <c r="G47" s="107">
        <v>2444071253</v>
      </c>
      <c r="H47" s="107">
        <v>2444071314</v>
      </c>
      <c r="I47" s="107" t="s">
        <v>264</v>
      </c>
      <c r="J47" s="107" t="s">
        <v>559</v>
      </c>
      <c r="K47" s="107">
        <v>43200</v>
      </c>
      <c r="L47" s="108">
        <v>39529558</v>
      </c>
      <c r="M47" s="108">
        <v>21996383</v>
      </c>
      <c r="N47" s="107" t="s">
        <v>659</v>
      </c>
      <c r="O47" s="107" t="s">
        <v>973</v>
      </c>
      <c r="P47" s="114" t="s">
        <v>661</v>
      </c>
    </row>
    <row r="48" spans="1:16" ht="12.75">
      <c r="A48" s="113">
        <v>9</v>
      </c>
      <c r="B48" s="107" t="s">
        <v>120</v>
      </c>
      <c r="C48" s="107" t="s">
        <v>219</v>
      </c>
      <c r="D48" s="107" t="s">
        <v>656</v>
      </c>
      <c r="E48" s="107" t="str">
        <f>"9220102"</f>
        <v>9220102</v>
      </c>
      <c r="F48" s="107" t="s">
        <v>980</v>
      </c>
      <c r="G48" s="107">
        <v>2441051448</v>
      </c>
      <c r="H48" s="107">
        <v>2441051901</v>
      </c>
      <c r="I48" s="107" t="s">
        <v>271</v>
      </c>
      <c r="J48" s="107" t="s">
        <v>756</v>
      </c>
      <c r="K48" s="107">
        <v>43070</v>
      </c>
      <c r="L48" s="108">
        <v>39490504</v>
      </c>
      <c r="M48" s="108">
        <v>21900975</v>
      </c>
      <c r="N48" s="107" t="s">
        <v>659</v>
      </c>
      <c r="O48" s="107" t="s">
        <v>707</v>
      </c>
      <c r="P48" s="114" t="s">
        <v>661</v>
      </c>
    </row>
    <row r="49" spans="1:16" ht="13.5" thickBot="1">
      <c r="A49" s="115">
        <v>8</v>
      </c>
      <c r="B49" s="116" t="s">
        <v>60</v>
      </c>
      <c r="C49" s="116" t="s">
        <v>219</v>
      </c>
      <c r="D49" s="116" t="s">
        <v>656</v>
      </c>
      <c r="E49" s="116" t="str">
        <f>"9220267"</f>
        <v>9220267</v>
      </c>
      <c r="F49" s="116" t="s">
        <v>978</v>
      </c>
      <c r="G49" s="116">
        <v>2444031100</v>
      </c>
      <c r="H49" s="116">
        <v>2444031100</v>
      </c>
      <c r="I49" s="116" t="s">
        <v>276</v>
      </c>
      <c r="J49" s="116" t="s">
        <v>274</v>
      </c>
      <c r="K49" s="116">
        <v>43062</v>
      </c>
      <c r="L49" s="117">
        <v>39427589</v>
      </c>
      <c r="M49" s="117">
        <v>22190981</v>
      </c>
      <c r="N49" s="116" t="s">
        <v>659</v>
      </c>
      <c r="O49" s="116" t="s">
        <v>1064</v>
      </c>
      <c r="P49" s="118" t="s">
        <v>661</v>
      </c>
    </row>
    <row r="50" spans="1:16" ht="12.75">
      <c r="A50" s="123">
        <v>6</v>
      </c>
      <c r="B50" s="124" t="s">
        <v>120</v>
      </c>
      <c r="C50" s="124" t="s">
        <v>278</v>
      </c>
      <c r="D50" s="124" t="s">
        <v>656</v>
      </c>
      <c r="E50" s="124" t="str">
        <f>"9220209"</f>
        <v>9220209</v>
      </c>
      <c r="F50" s="124" t="s">
        <v>983</v>
      </c>
      <c r="G50" s="124">
        <v>2443022373</v>
      </c>
      <c r="H50" s="124">
        <v>2443022373</v>
      </c>
      <c r="I50" s="124" t="s">
        <v>281</v>
      </c>
      <c r="J50" s="124" t="s">
        <v>761</v>
      </c>
      <c r="K50" s="124">
        <v>43300</v>
      </c>
      <c r="L50" s="125">
        <v>39333199</v>
      </c>
      <c r="M50" s="125">
        <v>22102480</v>
      </c>
      <c r="N50" s="124" t="s">
        <v>659</v>
      </c>
      <c r="O50" s="124" t="s">
        <v>699</v>
      </c>
      <c r="P50" s="126" t="s">
        <v>661</v>
      </c>
    </row>
    <row r="51" spans="1:16" ht="12.75">
      <c r="A51" s="113">
        <v>6</v>
      </c>
      <c r="B51" s="107" t="s">
        <v>120</v>
      </c>
      <c r="C51" s="107" t="s">
        <v>278</v>
      </c>
      <c r="D51" s="107" t="s">
        <v>656</v>
      </c>
      <c r="E51" s="107" t="str">
        <f>"9220211"</f>
        <v>9220211</v>
      </c>
      <c r="F51" s="107" t="s">
        <v>985</v>
      </c>
      <c r="G51" s="107">
        <v>2443022450</v>
      </c>
      <c r="H51" s="107">
        <v>2443022450</v>
      </c>
      <c r="I51" s="107" t="s">
        <v>286</v>
      </c>
      <c r="J51" s="107" t="s">
        <v>763</v>
      </c>
      <c r="K51" s="107">
        <v>43300</v>
      </c>
      <c r="L51" s="108">
        <v>39337029</v>
      </c>
      <c r="M51" s="108">
        <v>22092405</v>
      </c>
      <c r="N51" s="107" t="s">
        <v>659</v>
      </c>
      <c r="O51" s="107" t="s">
        <v>986</v>
      </c>
      <c r="P51" s="114" t="s">
        <v>661</v>
      </c>
    </row>
    <row r="52" spans="1:16" ht="12.75">
      <c r="A52" s="113">
        <v>6</v>
      </c>
      <c r="B52" s="107" t="s">
        <v>120</v>
      </c>
      <c r="C52" s="107" t="s">
        <v>278</v>
      </c>
      <c r="D52" s="107" t="s">
        <v>656</v>
      </c>
      <c r="E52" s="107" t="str">
        <f>"9220359"</f>
        <v>9220359</v>
      </c>
      <c r="F52" s="107" t="s">
        <v>987</v>
      </c>
      <c r="G52" s="107">
        <v>2443024154</v>
      </c>
      <c r="H52" s="107">
        <v>2443024154</v>
      </c>
      <c r="I52" s="107" t="s">
        <v>290</v>
      </c>
      <c r="J52" s="107" t="s">
        <v>766</v>
      </c>
      <c r="K52" s="107">
        <v>43300</v>
      </c>
      <c r="L52" s="108">
        <v>39327769</v>
      </c>
      <c r="M52" s="108">
        <v>22099848</v>
      </c>
      <c r="N52" s="107" t="s">
        <v>659</v>
      </c>
      <c r="O52" s="107" t="s">
        <v>693</v>
      </c>
      <c r="P52" s="114" t="s">
        <v>661</v>
      </c>
    </row>
    <row r="53" spans="1:16" ht="12.75">
      <c r="A53" s="113">
        <v>7</v>
      </c>
      <c r="B53" s="107" t="s">
        <v>60</v>
      </c>
      <c r="C53" s="107" t="s">
        <v>278</v>
      </c>
      <c r="D53" s="107" t="s">
        <v>656</v>
      </c>
      <c r="E53" s="107" t="str">
        <f>"9220218"</f>
        <v>9220218</v>
      </c>
      <c r="F53" s="107" t="s">
        <v>981</v>
      </c>
      <c r="G53" s="107">
        <v>2443081364</v>
      </c>
      <c r="H53" s="107">
        <v>2443081364</v>
      </c>
      <c r="I53" s="107" t="s">
        <v>301</v>
      </c>
      <c r="J53" s="107" t="s">
        <v>772</v>
      </c>
      <c r="K53" s="107">
        <v>43063</v>
      </c>
      <c r="L53" s="108">
        <v>39190111</v>
      </c>
      <c r="M53" s="108">
        <v>22092456</v>
      </c>
      <c r="N53" s="107" t="s">
        <v>659</v>
      </c>
      <c r="O53" s="107" t="s">
        <v>778</v>
      </c>
      <c r="P53" s="114" t="s">
        <v>661</v>
      </c>
    </row>
    <row r="54" spans="1:16" ht="12.75">
      <c r="A54" s="113">
        <v>7</v>
      </c>
      <c r="B54" s="107" t="s">
        <v>109</v>
      </c>
      <c r="C54" s="107" t="s">
        <v>278</v>
      </c>
      <c r="D54" s="107" t="s">
        <v>656</v>
      </c>
      <c r="E54" s="107" t="str">
        <f>"9220024"</f>
        <v>9220024</v>
      </c>
      <c r="F54" s="107" t="s">
        <v>984</v>
      </c>
      <c r="G54" s="107">
        <v>2443092245</v>
      </c>
      <c r="H54" s="107">
        <v>2443092245</v>
      </c>
      <c r="I54" s="107" t="s">
        <v>307</v>
      </c>
      <c r="J54" s="107" t="s">
        <v>903</v>
      </c>
      <c r="K54" s="107">
        <v>43300</v>
      </c>
      <c r="L54" s="108">
        <v>39335673</v>
      </c>
      <c r="M54" s="108">
        <v>22012872</v>
      </c>
      <c r="N54" s="107" t="s">
        <v>659</v>
      </c>
      <c r="O54" s="107" t="s">
        <v>680</v>
      </c>
      <c r="P54" s="114" t="s">
        <v>661</v>
      </c>
    </row>
    <row r="55" spans="1:16" ht="12.75">
      <c r="A55" s="113">
        <v>7</v>
      </c>
      <c r="B55" s="107" t="s">
        <v>120</v>
      </c>
      <c r="C55" s="107" t="s">
        <v>278</v>
      </c>
      <c r="D55" s="107" t="s">
        <v>656</v>
      </c>
      <c r="E55" s="107" t="str">
        <f>"9220030"</f>
        <v>9220030</v>
      </c>
      <c r="F55" s="107" t="s">
        <v>982</v>
      </c>
      <c r="G55" s="107">
        <v>2443051358</v>
      </c>
      <c r="H55" s="107">
        <v>2443051358</v>
      </c>
      <c r="I55" s="107" t="s">
        <v>312</v>
      </c>
      <c r="J55" s="107" t="s">
        <v>775</v>
      </c>
      <c r="K55" s="107">
        <v>43300</v>
      </c>
      <c r="L55" s="108">
        <v>39207398</v>
      </c>
      <c r="M55" s="108">
        <v>22042552</v>
      </c>
      <c r="N55" s="107" t="s">
        <v>659</v>
      </c>
      <c r="O55" s="107" t="s">
        <v>776</v>
      </c>
      <c r="P55" s="114" t="s">
        <v>661</v>
      </c>
    </row>
    <row r="56" spans="1:16" ht="12.75">
      <c r="A56" s="113">
        <v>6</v>
      </c>
      <c r="B56" s="107" t="s">
        <v>60</v>
      </c>
      <c r="C56" s="107" t="s">
        <v>278</v>
      </c>
      <c r="D56" s="107" t="s">
        <v>656</v>
      </c>
      <c r="E56" s="107" t="str">
        <f>"9220240"</f>
        <v>9220240</v>
      </c>
      <c r="F56" s="107" t="s">
        <v>989</v>
      </c>
      <c r="G56" s="107">
        <v>2443096318</v>
      </c>
      <c r="H56" s="107">
        <v>2443096318</v>
      </c>
      <c r="I56" s="107" t="s">
        <v>317</v>
      </c>
      <c r="J56" s="107" t="s">
        <v>769</v>
      </c>
      <c r="K56" s="107">
        <v>43300</v>
      </c>
      <c r="L56" s="108">
        <v>39388165</v>
      </c>
      <c r="M56" s="108">
        <v>22156754</v>
      </c>
      <c r="N56" s="107" t="s">
        <v>659</v>
      </c>
      <c r="O56" s="107" t="s">
        <v>990</v>
      </c>
      <c r="P56" s="114" t="s">
        <v>661</v>
      </c>
    </row>
    <row r="57" spans="1:16" ht="12.75">
      <c r="A57" s="113">
        <v>7</v>
      </c>
      <c r="B57" s="107" t="s">
        <v>60</v>
      </c>
      <c r="C57" s="107" t="s">
        <v>278</v>
      </c>
      <c r="D57" s="107" t="s">
        <v>656</v>
      </c>
      <c r="E57" s="107" t="str">
        <f>"9220242"</f>
        <v>9220242</v>
      </c>
      <c r="F57" s="107" t="s">
        <v>991</v>
      </c>
      <c r="G57" s="107">
        <v>2443031234</v>
      </c>
      <c r="H57" s="107">
        <v>2443031234</v>
      </c>
      <c r="I57" s="107" t="s">
        <v>322</v>
      </c>
      <c r="J57" s="107" t="s">
        <v>782</v>
      </c>
      <c r="K57" s="107">
        <v>43063</v>
      </c>
      <c r="L57" s="108">
        <v>39184282</v>
      </c>
      <c r="M57" s="108">
        <v>22129590</v>
      </c>
      <c r="N57" s="107" t="s">
        <v>659</v>
      </c>
      <c r="O57" s="107" t="s">
        <v>718</v>
      </c>
      <c r="P57" s="114" t="s">
        <v>719</v>
      </c>
    </row>
    <row r="58" spans="1:16" ht="12.75">
      <c r="A58" s="113">
        <v>6</v>
      </c>
      <c r="B58" s="107" t="s">
        <v>120</v>
      </c>
      <c r="C58" s="107" t="s">
        <v>278</v>
      </c>
      <c r="D58" s="107" t="s">
        <v>656</v>
      </c>
      <c r="E58" s="107" t="str">
        <f>"9220248"</f>
        <v>9220248</v>
      </c>
      <c r="F58" s="107" t="s">
        <v>758</v>
      </c>
      <c r="G58" s="107">
        <v>2443041235</v>
      </c>
      <c r="H58" s="107"/>
      <c r="I58" s="107" t="s">
        <v>333</v>
      </c>
      <c r="J58" s="107" t="s">
        <v>759</v>
      </c>
      <c r="K58" s="107">
        <v>43300</v>
      </c>
      <c r="L58" s="108">
        <v>39393831</v>
      </c>
      <c r="M58" s="108">
        <v>22074847</v>
      </c>
      <c r="N58" s="107" t="s">
        <v>659</v>
      </c>
      <c r="O58" s="107" t="s">
        <v>712</v>
      </c>
      <c r="P58" s="114" t="s">
        <v>661</v>
      </c>
    </row>
    <row r="59" spans="1:16" ht="13.5" thickBot="1">
      <c r="A59" s="119">
        <v>7</v>
      </c>
      <c r="B59" s="120" t="s">
        <v>1065</v>
      </c>
      <c r="C59" s="120" t="s">
        <v>278</v>
      </c>
      <c r="D59" s="120" t="s">
        <v>656</v>
      </c>
      <c r="E59" s="120" t="str">
        <f>"9220259"</f>
        <v>9220259</v>
      </c>
      <c r="F59" s="120" t="s">
        <v>292</v>
      </c>
      <c r="G59" s="120">
        <v>2443071236</v>
      </c>
      <c r="H59" s="120">
        <v>2443071236</v>
      </c>
      <c r="I59" s="120" t="s">
        <v>295</v>
      </c>
      <c r="J59" s="120" t="s">
        <v>779</v>
      </c>
      <c r="K59" s="120">
        <v>43068</v>
      </c>
      <c r="L59" s="121">
        <v>39062951</v>
      </c>
      <c r="M59" s="121">
        <v>21980238</v>
      </c>
      <c r="N59" s="120" t="s">
        <v>658</v>
      </c>
      <c r="O59" s="120" t="s">
        <v>1066</v>
      </c>
      <c r="P59" s="122" t="s">
        <v>661</v>
      </c>
    </row>
    <row r="60" spans="1:16" ht="13.5" thickBot="1">
      <c r="A60" s="135">
        <v>4</v>
      </c>
      <c r="B60" s="136" t="s">
        <v>1052</v>
      </c>
      <c r="C60" s="136" t="s">
        <v>9</v>
      </c>
      <c r="D60" s="136" t="s">
        <v>792</v>
      </c>
      <c r="E60" s="136" t="str">
        <f>"9220295"</f>
        <v>9220295</v>
      </c>
      <c r="F60" s="136" t="s">
        <v>992</v>
      </c>
      <c r="G60" s="136">
        <v>2445031742</v>
      </c>
      <c r="H60" s="136"/>
      <c r="I60" s="136" t="s">
        <v>337</v>
      </c>
      <c r="J60" s="136" t="s">
        <v>657</v>
      </c>
      <c r="K60" s="136">
        <v>43065</v>
      </c>
      <c r="L60" s="137">
        <v>39346679</v>
      </c>
      <c r="M60" s="137">
        <v>21459074</v>
      </c>
      <c r="N60" s="136" t="s">
        <v>658</v>
      </c>
      <c r="O60" s="136" t="s">
        <v>993</v>
      </c>
      <c r="P60" s="138" t="s">
        <v>795</v>
      </c>
    </row>
    <row r="61" spans="1:16" ht="12.75">
      <c r="A61" s="123">
        <v>1</v>
      </c>
      <c r="B61" s="124" t="s">
        <v>32</v>
      </c>
      <c r="C61" s="124" t="s">
        <v>31</v>
      </c>
      <c r="D61" s="124" t="s">
        <v>792</v>
      </c>
      <c r="E61" s="124" t="str">
        <f>"9220329"</f>
        <v>9220329</v>
      </c>
      <c r="F61" s="124" t="s">
        <v>996</v>
      </c>
      <c r="G61" s="124">
        <v>2441020746</v>
      </c>
      <c r="H61" s="124">
        <v>2441041787</v>
      </c>
      <c r="I61" s="124" t="s">
        <v>340</v>
      </c>
      <c r="J61" s="124" t="s">
        <v>713</v>
      </c>
      <c r="K61" s="124">
        <v>43100</v>
      </c>
      <c r="L61" s="125">
        <v>39357531</v>
      </c>
      <c r="M61" s="125">
        <v>21926493</v>
      </c>
      <c r="N61" s="124" t="s">
        <v>659</v>
      </c>
      <c r="O61" s="124" t="s">
        <v>796</v>
      </c>
      <c r="P61" s="126" t="s">
        <v>795</v>
      </c>
    </row>
    <row r="62" spans="1:16" ht="12.75">
      <c r="A62" s="113">
        <v>1</v>
      </c>
      <c r="B62" s="107" t="s">
        <v>32</v>
      </c>
      <c r="C62" s="107" t="s">
        <v>31</v>
      </c>
      <c r="D62" s="107" t="s">
        <v>792</v>
      </c>
      <c r="E62" s="107" t="str">
        <f>"9220330"</f>
        <v>9220330</v>
      </c>
      <c r="F62" s="107" t="s">
        <v>1015</v>
      </c>
      <c r="G62" s="107">
        <v>2441028078</v>
      </c>
      <c r="H62" s="107">
        <v>2441028078</v>
      </c>
      <c r="I62" s="107" t="s">
        <v>343</v>
      </c>
      <c r="J62" s="107" t="s">
        <v>832</v>
      </c>
      <c r="K62" s="107">
        <v>43100</v>
      </c>
      <c r="L62" s="108">
        <v>39358797</v>
      </c>
      <c r="M62" s="108">
        <v>21941517</v>
      </c>
      <c r="N62" s="107" t="s">
        <v>659</v>
      </c>
      <c r="O62" s="107" t="s">
        <v>833</v>
      </c>
      <c r="P62" s="114" t="s">
        <v>795</v>
      </c>
    </row>
    <row r="63" spans="1:16" ht="12.75">
      <c r="A63" s="113">
        <v>1</v>
      </c>
      <c r="B63" s="107" t="s">
        <v>32</v>
      </c>
      <c r="C63" s="107" t="s">
        <v>31</v>
      </c>
      <c r="D63" s="107" t="s">
        <v>792</v>
      </c>
      <c r="E63" s="107" t="str">
        <f>"9220334"</f>
        <v>9220334</v>
      </c>
      <c r="F63" s="107" t="s">
        <v>1009</v>
      </c>
      <c r="G63" s="107">
        <v>2441076277</v>
      </c>
      <c r="H63" s="107"/>
      <c r="I63" s="107" t="s">
        <v>348</v>
      </c>
      <c r="J63" s="107" t="s">
        <v>822</v>
      </c>
      <c r="K63" s="107">
        <v>43100</v>
      </c>
      <c r="L63" s="108">
        <v>39363154</v>
      </c>
      <c r="M63" s="108">
        <v>21915908</v>
      </c>
      <c r="N63" s="107" t="s">
        <v>659</v>
      </c>
      <c r="O63" s="107" t="s">
        <v>823</v>
      </c>
      <c r="P63" s="114" t="s">
        <v>795</v>
      </c>
    </row>
    <row r="64" spans="1:16" ht="12.75">
      <c r="A64" s="113">
        <v>1</v>
      </c>
      <c r="B64" s="107" t="s">
        <v>32</v>
      </c>
      <c r="C64" s="107" t="s">
        <v>31</v>
      </c>
      <c r="D64" s="107" t="s">
        <v>792</v>
      </c>
      <c r="E64" s="107" t="str">
        <f>"9220336"</f>
        <v>9220336</v>
      </c>
      <c r="F64" s="107" t="s">
        <v>1006</v>
      </c>
      <c r="G64" s="107">
        <v>2441026719</v>
      </c>
      <c r="H64" s="107">
        <v>2441026719</v>
      </c>
      <c r="I64" s="107" t="s">
        <v>352</v>
      </c>
      <c r="J64" s="107" t="s">
        <v>813</v>
      </c>
      <c r="K64" s="107">
        <v>43100</v>
      </c>
      <c r="L64" s="108">
        <v>39365974</v>
      </c>
      <c r="M64" s="108">
        <v>21926365</v>
      </c>
      <c r="N64" s="107" t="s">
        <v>659</v>
      </c>
      <c r="O64" s="107" t="s">
        <v>814</v>
      </c>
      <c r="P64" s="114" t="s">
        <v>795</v>
      </c>
    </row>
    <row r="65" spans="1:16" ht="12.75">
      <c r="A65" s="113">
        <v>1</v>
      </c>
      <c r="B65" s="107" t="s">
        <v>32</v>
      </c>
      <c r="C65" s="107" t="s">
        <v>31</v>
      </c>
      <c r="D65" s="107" t="s">
        <v>792</v>
      </c>
      <c r="E65" s="107" t="str">
        <f>"9220335"</f>
        <v>9220335</v>
      </c>
      <c r="F65" s="107" t="s">
        <v>1003</v>
      </c>
      <c r="G65" s="107">
        <v>2441072570</v>
      </c>
      <c r="H65" s="107"/>
      <c r="I65" s="107" t="s">
        <v>355</v>
      </c>
      <c r="J65" s="107" t="s">
        <v>806</v>
      </c>
      <c r="K65" s="107">
        <v>43100</v>
      </c>
      <c r="L65" s="108">
        <v>39359420</v>
      </c>
      <c r="M65" s="108">
        <v>21935112</v>
      </c>
      <c r="N65" s="107" t="s">
        <v>659</v>
      </c>
      <c r="O65" s="107" t="s">
        <v>807</v>
      </c>
      <c r="P65" s="114" t="s">
        <v>795</v>
      </c>
    </row>
    <row r="66" spans="1:16" ht="12.75">
      <c r="A66" s="113">
        <v>1</v>
      </c>
      <c r="B66" s="107" t="s">
        <v>32</v>
      </c>
      <c r="C66" s="107" t="s">
        <v>31</v>
      </c>
      <c r="D66" s="107" t="s">
        <v>792</v>
      </c>
      <c r="E66" s="107" t="str">
        <f>"9220337"</f>
        <v>9220337</v>
      </c>
      <c r="F66" s="107" t="s">
        <v>1008</v>
      </c>
      <c r="G66" s="107">
        <v>2441040975</v>
      </c>
      <c r="H66" s="107">
        <v>2441040975</v>
      </c>
      <c r="I66" s="107" t="s">
        <v>359</v>
      </c>
      <c r="J66" s="107" t="s">
        <v>819</v>
      </c>
      <c r="K66" s="107">
        <v>43100</v>
      </c>
      <c r="L66" s="108">
        <v>39370498</v>
      </c>
      <c r="M66" s="108">
        <v>21923522</v>
      </c>
      <c r="N66" s="107" t="s">
        <v>659</v>
      </c>
      <c r="O66" s="107" t="s">
        <v>820</v>
      </c>
      <c r="P66" s="114" t="s">
        <v>795</v>
      </c>
    </row>
    <row r="67" spans="1:16" ht="12.75">
      <c r="A67" s="113">
        <v>1</v>
      </c>
      <c r="B67" s="107" t="s">
        <v>32</v>
      </c>
      <c r="C67" s="107" t="s">
        <v>31</v>
      </c>
      <c r="D67" s="107" t="s">
        <v>792</v>
      </c>
      <c r="E67" s="107" t="str">
        <f>"9220272"</f>
        <v>9220272</v>
      </c>
      <c r="F67" s="107" t="s">
        <v>841</v>
      </c>
      <c r="G67" s="107">
        <v>2441041660</v>
      </c>
      <c r="H67" s="107"/>
      <c r="I67" s="107" t="s">
        <v>367</v>
      </c>
      <c r="J67" s="107" t="s">
        <v>673</v>
      </c>
      <c r="K67" s="107">
        <v>43100</v>
      </c>
      <c r="L67" s="108">
        <v>39363198</v>
      </c>
      <c r="M67" s="108">
        <v>21915024</v>
      </c>
      <c r="N67" s="107" t="s">
        <v>659</v>
      </c>
      <c r="O67" s="107" t="s">
        <v>842</v>
      </c>
      <c r="P67" s="114" t="s">
        <v>795</v>
      </c>
    </row>
    <row r="68" spans="1:16" ht="12.75">
      <c r="A68" s="113">
        <v>1</v>
      </c>
      <c r="B68" s="107" t="s">
        <v>32</v>
      </c>
      <c r="C68" s="107" t="s">
        <v>31</v>
      </c>
      <c r="D68" s="107" t="s">
        <v>792</v>
      </c>
      <c r="E68" s="107" t="str">
        <f>"9220365"</f>
        <v>9220365</v>
      </c>
      <c r="F68" s="107" t="s">
        <v>839</v>
      </c>
      <c r="G68" s="107">
        <v>2441041660</v>
      </c>
      <c r="H68" s="107"/>
      <c r="I68" s="107" t="s">
        <v>370</v>
      </c>
      <c r="J68" s="107" t="s">
        <v>673</v>
      </c>
      <c r="K68" s="107">
        <v>43100</v>
      </c>
      <c r="L68" s="108">
        <v>39363190</v>
      </c>
      <c r="M68" s="108">
        <v>21915075</v>
      </c>
      <c r="N68" s="107" t="s">
        <v>659</v>
      </c>
      <c r="O68" s="107" t="s">
        <v>840</v>
      </c>
      <c r="P68" s="114" t="s">
        <v>795</v>
      </c>
    </row>
    <row r="69" spans="1:16" ht="12.75">
      <c r="A69" s="113">
        <v>1</v>
      </c>
      <c r="B69" s="107" t="s">
        <v>32</v>
      </c>
      <c r="C69" s="107" t="s">
        <v>31</v>
      </c>
      <c r="D69" s="107" t="s">
        <v>792</v>
      </c>
      <c r="E69" s="107" t="str">
        <f>"9220366"</f>
        <v>9220366</v>
      </c>
      <c r="F69" s="107" t="s">
        <v>371</v>
      </c>
      <c r="G69" s="107">
        <v>2441080852</v>
      </c>
      <c r="H69" s="107"/>
      <c r="I69" s="107" t="s">
        <v>373</v>
      </c>
      <c r="J69" s="107" t="s">
        <v>815</v>
      </c>
      <c r="K69" s="107">
        <v>43100</v>
      </c>
      <c r="L69" s="108">
        <v>39365765</v>
      </c>
      <c r="M69" s="108">
        <v>21926309</v>
      </c>
      <c r="N69" s="107" t="s">
        <v>659</v>
      </c>
      <c r="O69" s="107" t="s">
        <v>816</v>
      </c>
      <c r="P69" s="114" t="s">
        <v>795</v>
      </c>
    </row>
    <row r="70" spans="1:16" ht="12.75">
      <c r="A70" s="113">
        <v>1</v>
      </c>
      <c r="B70" s="107" t="s">
        <v>32</v>
      </c>
      <c r="C70" s="107" t="s">
        <v>31</v>
      </c>
      <c r="D70" s="107" t="s">
        <v>792</v>
      </c>
      <c r="E70" s="107" t="str">
        <f>"9220368"</f>
        <v>9220368</v>
      </c>
      <c r="F70" s="107" t="s">
        <v>1012</v>
      </c>
      <c r="G70" s="107">
        <v>2441023030</v>
      </c>
      <c r="H70" s="107"/>
      <c r="I70" s="107" t="s">
        <v>1013</v>
      </c>
      <c r="J70" s="107" t="s">
        <v>1014</v>
      </c>
      <c r="K70" s="107">
        <v>43100</v>
      </c>
      <c r="L70" s="108">
        <v>39369879</v>
      </c>
      <c r="M70" s="108">
        <v>21913697</v>
      </c>
      <c r="N70" s="107" t="s">
        <v>659</v>
      </c>
      <c r="O70" s="107" t="s">
        <v>831</v>
      </c>
      <c r="P70" s="114" t="s">
        <v>795</v>
      </c>
    </row>
    <row r="71" spans="1:16" ht="12.75">
      <c r="A71" s="113">
        <v>1</v>
      </c>
      <c r="B71" s="107" t="s">
        <v>32</v>
      </c>
      <c r="C71" s="107" t="s">
        <v>31</v>
      </c>
      <c r="D71" s="107" t="s">
        <v>792</v>
      </c>
      <c r="E71" s="107" t="str">
        <f>"9220380"</f>
        <v>9220380</v>
      </c>
      <c r="F71" s="107" t="s">
        <v>999</v>
      </c>
      <c r="G71" s="107">
        <v>2441020892</v>
      </c>
      <c r="H71" s="107">
        <v>2441020892</v>
      </c>
      <c r="I71" s="107" t="s">
        <v>388</v>
      </c>
      <c r="J71" s="107" t="s">
        <v>800</v>
      </c>
      <c r="K71" s="107">
        <v>43100</v>
      </c>
      <c r="L71" s="108">
        <v>39354243</v>
      </c>
      <c r="M71" s="108">
        <v>21918042</v>
      </c>
      <c r="N71" s="107" t="s">
        <v>659</v>
      </c>
      <c r="O71" s="107" t="s">
        <v>801</v>
      </c>
      <c r="P71" s="114" t="s">
        <v>795</v>
      </c>
    </row>
    <row r="72" spans="1:16" ht="12.75">
      <c r="A72" s="113">
        <v>1</v>
      </c>
      <c r="B72" s="107" t="s">
        <v>32</v>
      </c>
      <c r="C72" s="107" t="s">
        <v>31</v>
      </c>
      <c r="D72" s="107" t="s">
        <v>792</v>
      </c>
      <c r="E72" s="107" t="str">
        <f>"9220381"</f>
        <v>9220381</v>
      </c>
      <c r="F72" s="107" t="s">
        <v>390</v>
      </c>
      <c r="G72" s="107">
        <v>2441042035</v>
      </c>
      <c r="H72" s="107">
        <v>2441042035</v>
      </c>
      <c r="I72" s="107" t="s">
        <v>392</v>
      </c>
      <c r="J72" s="107" t="s">
        <v>826</v>
      </c>
      <c r="K72" s="107">
        <v>43100</v>
      </c>
      <c r="L72" s="108">
        <v>39366115</v>
      </c>
      <c r="M72" s="108">
        <v>21932968</v>
      </c>
      <c r="N72" s="107" t="s">
        <v>659</v>
      </c>
      <c r="O72" s="107" t="s">
        <v>827</v>
      </c>
      <c r="P72" s="114" t="s">
        <v>795</v>
      </c>
    </row>
    <row r="73" spans="1:16" ht="12.75">
      <c r="A73" s="113">
        <v>1</v>
      </c>
      <c r="B73" s="107" t="s">
        <v>32</v>
      </c>
      <c r="C73" s="107" t="s">
        <v>31</v>
      </c>
      <c r="D73" s="107" t="s">
        <v>792</v>
      </c>
      <c r="E73" s="107" t="str">
        <f>"9220065"</f>
        <v>9220065</v>
      </c>
      <c r="F73" s="107" t="s">
        <v>394</v>
      </c>
      <c r="G73" s="107">
        <v>2441040975</v>
      </c>
      <c r="H73" s="107">
        <v>2441040975</v>
      </c>
      <c r="I73" s="107" t="s">
        <v>395</v>
      </c>
      <c r="J73" s="107" t="s">
        <v>811</v>
      </c>
      <c r="K73" s="107">
        <v>43100</v>
      </c>
      <c r="L73" s="108">
        <v>39370410</v>
      </c>
      <c r="M73" s="108">
        <v>21923235</v>
      </c>
      <c r="N73" s="107" t="s">
        <v>659</v>
      </c>
      <c r="O73" s="107" t="s">
        <v>812</v>
      </c>
      <c r="P73" s="114" t="s">
        <v>795</v>
      </c>
    </row>
    <row r="74" spans="1:16" ht="12.75">
      <c r="A74" s="113">
        <v>2</v>
      </c>
      <c r="B74" s="107" t="s">
        <v>109</v>
      </c>
      <c r="C74" s="107" t="s">
        <v>31</v>
      </c>
      <c r="D74" s="107" t="s">
        <v>792</v>
      </c>
      <c r="E74" s="107" t="str">
        <f>"9220383"</f>
        <v>9220383</v>
      </c>
      <c r="F74" s="107" t="s">
        <v>1002</v>
      </c>
      <c r="G74" s="107">
        <v>2441055845</v>
      </c>
      <c r="H74" s="107">
        <v>2441055845</v>
      </c>
      <c r="I74" s="107" t="s">
        <v>398</v>
      </c>
      <c r="J74" s="107" t="s">
        <v>666</v>
      </c>
      <c r="K74" s="107">
        <v>43100</v>
      </c>
      <c r="L74" s="108">
        <v>39339002</v>
      </c>
      <c r="M74" s="108">
        <v>21840209</v>
      </c>
      <c r="N74" s="107" t="s">
        <v>659</v>
      </c>
      <c r="O74" s="107" t="s">
        <v>856</v>
      </c>
      <c r="P74" s="114" t="s">
        <v>795</v>
      </c>
    </row>
    <row r="75" spans="1:16" ht="12.75">
      <c r="A75" s="113">
        <v>1</v>
      </c>
      <c r="B75" s="107" t="s">
        <v>32</v>
      </c>
      <c r="C75" s="107" t="s">
        <v>31</v>
      </c>
      <c r="D75" s="107" t="s">
        <v>792</v>
      </c>
      <c r="E75" s="107" t="str">
        <f>"9220398"</f>
        <v>9220398</v>
      </c>
      <c r="F75" s="107" t="s">
        <v>998</v>
      </c>
      <c r="G75" s="107">
        <v>2441079740</v>
      </c>
      <c r="H75" s="107">
        <v>2441079740</v>
      </c>
      <c r="I75" s="107" t="s">
        <v>400</v>
      </c>
      <c r="J75" s="107" t="s">
        <v>797</v>
      </c>
      <c r="K75" s="107">
        <v>43100</v>
      </c>
      <c r="L75" s="108">
        <v>39354247</v>
      </c>
      <c r="M75" s="108">
        <v>21929887</v>
      </c>
      <c r="N75" s="107" t="s">
        <v>659</v>
      </c>
      <c r="O75" s="107" t="s">
        <v>798</v>
      </c>
      <c r="P75" s="114" t="s">
        <v>795</v>
      </c>
    </row>
    <row r="76" spans="1:16" ht="12.75">
      <c r="A76" s="113">
        <v>1</v>
      </c>
      <c r="B76" s="107" t="s">
        <v>32</v>
      </c>
      <c r="C76" s="107" t="s">
        <v>31</v>
      </c>
      <c r="D76" s="107" t="s">
        <v>792</v>
      </c>
      <c r="E76" s="107" t="str">
        <f>"9520697"</f>
        <v>9520697</v>
      </c>
      <c r="F76" s="107" t="s">
        <v>1000</v>
      </c>
      <c r="G76" s="107">
        <v>2441075134</v>
      </c>
      <c r="H76" s="107"/>
      <c r="I76" s="107" t="s">
        <v>402</v>
      </c>
      <c r="J76" s="107" t="s">
        <v>803</v>
      </c>
      <c r="K76" s="107">
        <v>43100</v>
      </c>
      <c r="L76" s="108">
        <v>39376020</v>
      </c>
      <c r="M76" s="108">
        <v>21930252</v>
      </c>
      <c r="N76" s="107" t="s">
        <v>659</v>
      </c>
      <c r="O76" s="107" t="s">
        <v>804</v>
      </c>
      <c r="P76" s="114" t="s">
        <v>795</v>
      </c>
    </row>
    <row r="77" spans="1:16" ht="12.75">
      <c r="A77" s="113">
        <v>1</v>
      </c>
      <c r="B77" s="107" t="s">
        <v>32</v>
      </c>
      <c r="C77" s="107" t="s">
        <v>31</v>
      </c>
      <c r="D77" s="107" t="s">
        <v>792</v>
      </c>
      <c r="E77" s="107" t="str">
        <f>"9521134"</f>
        <v>9521134</v>
      </c>
      <c r="F77" s="107" t="s">
        <v>403</v>
      </c>
      <c r="G77" s="107">
        <v>2441026719</v>
      </c>
      <c r="H77" s="107">
        <v>2441026719</v>
      </c>
      <c r="I77" s="107" t="s">
        <v>404</v>
      </c>
      <c r="J77" s="107" t="s">
        <v>815</v>
      </c>
      <c r="K77" s="107">
        <v>43100</v>
      </c>
      <c r="L77" s="108">
        <v>39365798</v>
      </c>
      <c r="M77" s="108">
        <v>21926518</v>
      </c>
      <c r="N77" s="107" t="s">
        <v>659</v>
      </c>
      <c r="O77" s="107" t="s">
        <v>845</v>
      </c>
      <c r="P77" s="114" t="s">
        <v>795</v>
      </c>
    </row>
    <row r="78" spans="1:16" ht="12.75">
      <c r="A78" s="113">
        <v>1</v>
      </c>
      <c r="B78" s="107" t="s">
        <v>32</v>
      </c>
      <c r="C78" s="107" t="s">
        <v>31</v>
      </c>
      <c r="D78" s="107" t="s">
        <v>792</v>
      </c>
      <c r="E78" s="107" t="str">
        <f>"9521136"</f>
        <v>9521136</v>
      </c>
      <c r="F78" s="107" t="s">
        <v>405</v>
      </c>
      <c r="G78" s="107">
        <v>2441028369</v>
      </c>
      <c r="H78" s="107">
        <v>2441028969</v>
      </c>
      <c r="I78" s="107" t="s">
        <v>408</v>
      </c>
      <c r="J78" s="107" t="s">
        <v>843</v>
      </c>
      <c r="K78" s="107">
        <v>43131</v>
      </c>
      <c r="L78" s="108">
        <v>39371890</v>
      </c>
      <c r="M78" s="108">
        <v>21930235</v>
      </c>
      <c r="N78" s="107" t="s">
        <v>659</v>
      </c>
      <c r="O78" s="107" t="s">
        <v>844</v>
      </c>
      <c r="P78" s="114" t="s">
        <v>795</v>
      </c>
    </row>
    <row r="79" spans="1:16" ht="12.75">
      <c r="A79" s="113">
        <v>1</v>
      </c>
      <c r="B79" s="107" t="s">
        <v>32</v>
      </c>
      <c r="C79" s="107" t="s">
        <v>31</v>
      </c>
      <c r="D79" s="107" t="s">
        <v>792</v>
      </c>
      <c r="E79" s="107" t="str">
        <f>"9521370"</f>
        <v>9521370</v>
      </c>
      <c r="F79" s="107" t="s">
        <v>1020</v>
      </c>
      <c r="G79" s="107">
        <v>2441080370</v>
      </c>
      <c r="H79" s="107">
        <v>2441080370</v>
      </c>
      <c r="I79" s="107" t="s">
        <v>412</v>
      </c>
      <c r="J79" s="107" t="s">
        <v>846</v>
      </c>
      <c r="K79" s="107">
        <v>43100</v>
      </c>
      <c r="L79" s="108">
        <v>39347786</v>
      </c>
      <c r="M79" s="108">
        <v>21925500</v>
      </c>
      <c r="N79" s="107" t="s">
        <v>659</v>
      </c>
      <c r="O79" s="107" t="s">
        <v>847</v>
      </c>
      <c r="P79" s="114" t="s">
        <v>795</v>
      </c>
    </row>
    <row r="80" spans="1:16" ht="12.75">
      <c r="A80" s="113">
        <v>1</v>
      </c>
      <c r="B80" s="107" t="s">
        <v>32</v>
      </c>
      <c r="C80" s="107" t="s">
        <v>31</v>
      </c>
      <c r="D80" s="107" t="s">
        <v>792</v>
      </c>
      <c r="E80" s="107" t="str">
        <f>"9220352"</f>
        <v>9220352</v>
      </c>
      <c r="F80" s="107" t="s">
        <v>414</v>
      </c>
      <c r="G80" s="107">
        <v>2441072020</v>
      </c>
      <c r="H80" s="107">
        <v>2441072020</v>
      </c>
      <c r="I80" s="107" t="s">
        <v>415</v>
      </c>
      <c r="J80" s="107" t="s">
        <v>1067</v>
      </c>
      <c r="K80" s="107">
        <v>43100</v>
      </c>
      <c r="L80" s="108">
        <v>39373744</v>
      </c>
      <c r="M80" s="108">
        <v>21916304</v>
      </c>
      <c r="N80" s="107" t="s">
        <v>659</v>
      </c>
      <c r="O80" s="107" t="s">
        <v>835</v>
      </c>
      <c r="P80" s="114" t="s">
        <v>795</v>
      </c>
    </row>
    <row r="81" spans="1:16" ht="12.75">
      <c r="A81" s="113">
        <v>1</v>
      </c>
      <c r="B81" s="107" t="s">
        <v>32</v>
      </c>
      <c r="C81" s="107" t="s">
        <v>31</v>
      </c>
      <c r="D81" s="107" t="s">
        <v>792</v>
      </c>
      <c r="E81" s="107" t="str">
        <f>"9220271"</f>
        <v>9220271</v>
      </c>
      <c r="F81" s="107" t="s">
        <v>1005</v>
      </c>
      <c r="G81" s="107">
        <v>2441029982</v>
      </c>
      <c r="H81" s="107"/>
      <c r="I81" s="107" t="s">
        <v>422</v>
      </c>
      <c r="J81" s="107" t="s">
        <v>717</v>
      </c>
      <c r="K81" s="107">
        <v>43100</v>
      </c>
      <c r="L81" s="108">
        <v>39359191</v>
      </c>
      <c r="M81" s="108">
        <v>21921803</v>
      </c>
      <c r="N81" s="107" t="s">
        <v>659</v>
      </c>
      <c r="O81" s="107" t="s">
        <v>810</v>
      </c>
      <c r="P81" s="114" t="s">
        <v>795</v>
      </c>
    </row>
    <row r="82" spans="1:16" ht="12.75">
      <c r="A82" s="113">
        <v>1</v>
      </c>
      <c r="B82" s="107" t="s">
        <v>32</v>
      </c>
      <c r="C82" s="107" t="s">
        <v>31</v>
      </c>
      <c r="D82" s="107" t="s">
        <v>792</v>
      </c>
      <c r="E82" s="107" t="str">
        <f>"9220274"</f>
        <v>9220274</v>
      </c>
      <c r="F82" s="107" t="s">
        <v>994</v>
      </c>
      <c r="G82" s="107">
        <v>2441021453</v>
      </c>
      <c r="H82" s="107"/>
      <c r="I82" s="107" t="s">
        <v>426</v>
      </c>
      <c r="J82" s="107" t="s">
        <v>793</v>
      </c>
      <c r="K82" s="107">
        <v>43100</v>
      </c>
      <c r="L82" s="108">
        <v>39356001</v>
      </c>
      <c r="M82" s="108">
        <v>21911432</v>
      </c>
      <c r="N82" s="107" t="s">
        <v>659</v>
      </c>
      <c r="O82" s="107" t="s">
        <v>794</v>
      </c>
      <c r="P82" s="114" t="s">
        <v>795</v>
      </c>
    </row>
    <row r="83" spans="1:16" ht="12.75">
      <c r="A83" s="113">
        <v>1</v>
      </c>
      <c r="B83" s="107" t="s">
        <v>32</v>
      </c>
      <c r="C83" s="107" t="s">
        <v>31</v>
      </c>
      <c r="D83" s="107" t="s">
        <v>792</v>
      </c>
      <c r="E83" s="107" t="str">
        <f>"9220203"</f>
        <v>9220203</v>
      </c>
      <c r="F83" s="107" t="s">
        <v>828</v>
      </c>
      <c r="G83" s="107">
        <v>2441029854</v>
      </c>
      <c r="H83" s="107">
        <v>2441029843</v>
      </c>
      <c r="I83" s="107" t="s">
        <v>429</v>
      </c>
      <c r="J83" s="107" t="s">
        <v>700</v>
      </c>
      <c r="K83" s="107">
        <v>43132</v>
      </c>
      <c r="L83" s="108">
        <v>39368064</v>
      </c>
      <c r="M83" s="108">
        <v>21906069</v>
      </c>
      <c r="N83" s="107" t="s">
        <v>659</v>
      </c>
      <c r="O83" s="107" t="s">
        <v>1011</v>
      </c>
      <c r="P83" s="114" t="s">
        <v>795</v>
      </c>
    </row>
    <row r="84" spans="1:16" ht="12.75">
      <c r="A84" s="113">
        <v>1</v>
      </c>
      <c r="B84" s="107" t="s">
        <v>32</v>
      </c>
      <c r="C84" s="107" t="s">
        <v>31</v>
      </c>
      <c r="D84" s="107" t="s">
        <v>792</v>
      </c>
      <c r="E84" s="107" t="str">
        <f>"9220207"</f>
        <v>9220207</v>
      </c>
      <c r="F84" s="107" t="s">
        <v>1010</v>
      </c>
      <c r="G84" s="107">
        <v>2441041878</v>
      </c>
      <c r="H84" s="107">
        <v>2441041878</v>
      </c>
      <c r="I84" s="107" t="s">
        <v>433</v>
      </c>
      <c r="J84" s="107" t="s">
        <v>824</v>
      </c>
      <c r="K84" s="107">
        <v>43100</v>
      </c>
      <c r="L84" s="108">
        <v>39371717</v>
      </c>
      <c r="M84" s="108">
        <v>21929986</v>
      </c>
      <c r="N84" s="107" t="s">
        <v>659</v>
      </c>
      <c r="O84" s="107" t="s">
        <v>825</v>
      </c>
      <c r="P84" s="114" t="s">
        <v>795</v>
      </c>
    </row>
    <row r="85" spans="1:16" ht="12.75">
      <c r="A85" s="113">
        <v>1</v>
      </c>
      <c r="B85" s="107" t="s">
        <v>32</v>
      </c>
      <c r="C85" s="107" t="s">
        <v>31</v>
      </c>
      <c r="D85" s="107" t="s">
        <v>792</v>
      </c>
      <c r="E85" s="107" t="str">
        <f>"9220288"</f>
        <v>9220288</v>
      </c>
      <c r="F85" s="107" t="s">
        <v>1004</v>
      </c>
      <c r="G85" s="107">
        <v>2441041139</v>
      </c>
      <c r="H85" s="107">
        <v>2441041139</v>
      </c>
      <c r="I85" s="107" t="s">
        <v>437</v>
      </c>
      <c r="J85" s="107" t="s">
        <v>806</v>
      </c>
      <c r="K85" s="107">
        <v>43100</v>
      </c>
      <c r="L85" s="108">
        <v>39359428</v>
      </c>
      <c r="M85" s="108">
        <v>21935208</v>
      </c>
      <c r="N85" s="107" t="s">
        <v>659</v>
      </c>
      <c r="O85" s="107" t="s">
        <v>808</v>
      </c>
      <c r="P85" s="114" t="s">
        <v>795</v>
      </c>
    </row>
    <row r="86" spans="1:16" ht="12.75">
      <c r="A86" s="113">
        <v>1</v>
      </c>
      <c r="B86" s="107" t="s">
        <v>32</v>
      </c>
      <c r="C86" s="107" t="s">
        <v>31</v>
      </c>
      <c r="D86" s="107" t="s">
        <v>792</v>
      </c>
      <c r="E86" s="107" t="str">
        <f>"9220378"</f>
        <v>9220378</v>
      </c>
      <c r="F86" s="107" t="s">
        <v>438</v>
      </c>
      <c r="G86" s="107">
        <v>2441041772</v>
      </c>
      <c r="H86" s="107"/>
      <c r="I86" s="107" t="s">
        <v>439</v>
      </c>
      <c r="J86" s="107" t="s">
        <v>668</v>
      </c>
      <c r="K86" s="107">
        <v>43100</v>
      </c>
      <c r="L86" s="108">
        <v>39359537</v>
      </c>
      <c r="M86" s="108">
        <v>21912605</v>
      </c>
      <c r="N86" s="107" t="s">
        <v>659</v>
      </c>
      <c r="O86" s="107" t="s">
        <v>802</v>
      </c>
      <c r="P86" s="114" t="s">
        <v>795</v>
      </c>
    </row>
    <row r="87" spans="1:16" ht="12.75">
      <c r="A87" s="113">
        <v>2</v>
      </c>
      <c r="B87" s="107" t="s">
        <v>109</v>
      </c>
      <c r="C87" s="107" t="s">
        <v>31</v>
      </c>
      <c r="D87" s="107" t="s">
        <v>792</v>
      </c>
      <c r="E87" s="107" t="str">
        <f>"9220214"</f>
        <v>9220214</v>
      </c>
      <c r="F87" s="107" t="s">
        <v>1019</v>
      </c>
      <c r="G87" s="107">
        <v>2441062176</v>
      </c>
      <c r="H87" s="107"/>
      <c r="I87" s="107" t="s">
        <v>464</v>
      </c>
      <c r="J87" s="107" t="s">
        <v>859</v>
      </c>
      <c r="K87" s="107">
        <v>43100</v>
      </c>
      <c r="L87" s="108">
        <v>39369631</v>
      </c>
      <c r="M87" s="108">
        <v>22005787</v>
      </c>
      <c r="N87" s="107" t="s">
        <v>659</v>
      </c>
      <c r="O87" s="107" t="s">
        <v>860</v>
      </c>
      <c r="P87" s="114" t="s">
        <v>795</v>
      </c>
    </row>
    <row r="88" spans="1:16" ht="12.75">
      <c r="A88" s="113">
        <v>1</v>
      </c>
      <c r="B88" s="107" t="s">
        <v>109</v>
      </c>
      <c r="C88" s="107" t="s">
        <v>31</v>
      </c>
      <c r="D88" s="107" t="s">
        <v>792</v>
      </c>
      <c r="E88" s="107" t="str">
        <f>"9220071"</f>
        <v>9220071</v>
      </c>
      <c r="F88" s="107" t="s">
        <v>1001</v>
      </c>
      <c r="G88" s="107">
        <v>2441029126</v>
      </c>
      <c r="H88" s="107"/>
      <c r="I88" s="107" t="s">
        <v>468</v>
      </c>
      <c r="J88" s="107" t="s">
        <v>706</v>
      </c>
      <c r="K88" s="107">
        <v>43100</v>
      </c>
      <c r="L88" s="108">
        <v>39403214</v>
      </c>
      <c r="M88" s="108">
        <v>21897846</v>
      </c>
      <c r="N88" s="107" t="s">
        <v>659</v>
      </c>
      <c r="O88" s="107" t="s">
        <v>805</v>
      </c>
      <c r="P88" s="114" t="s">
        <v>795</v>
      </c>
    </row>
    <row r="89" spans="1:16" ht="12.75">
      <c r="A89" s="113">
        <v>2</v>
      </c>
      <c r="B89" s="107" t="s">
        <v>109</v>
      </c>
      <c r="C89" s="107" t="s">
        <v>31</v>
      </c>
      <c r="D89" s="107" t="s">
        <v>792</v>
      </c>
      <c r="E89" s="107" t="str">
        <f>"9220287"</f>
        <v>9220287</v>
      </c>
      <c r="F89" s="107" t="s">
        <v>995</v>
      </c>
      <c r="G89" s="107">
        <v>2441081555</v>
      </c>
      <c r="H89" s="107"/>
      <c r="I89" s="107" t="s">
        <v>472</v>
      </c>
      <c r="J89" s="107" t="s">
        <v>850</v>
      </c>
      <c r="K89" s="107">
        <v>43100</v>
      </c>
      <c r="L89" s="108">
        <v>39280884</v>
      </c>
      <c r="M89" s="108">
        <v>21903550</v>
      </c>
      <c r="N89" s="107" t="s">
        <v>659</v>
      </c>
      <c r="O89" s="107" t="s">
        <v>851</v>
      </c>
      <c r="P89" s="114" t="s">
        <v>795</v>
      </c>
    </row>
    <row r="90" spans="1:16" ht="12.75">
      <c r="A90" s="113">
        <v>2</v>
      </c>
      <c r="B90" s="107" t="s">
        <v>109</v>
      </c>
      <c r="C90" s="107" t="s">
        <v>31</v>
      </c>
      <c r="D90" s="107" t="s">
        <v>792</v>
      </c>
      <c r="E90" s="107" t="str">
        <f>"9220021"</f>
        <v>9220021</v>
      </c>
      <c r="F90" s="107" t="s">
        <v>997</v>
      </c>
      <c r="G90" s="107">
        <v>2441088083</v>
      </c>
      <c r="H90" s="107">
        <v>2441088083</v>
      </c>
      <c r="I90" s="107" t="s">
        <v>476</v>
      </c>
      <c r="J90" s="107" t="s">
        <v>715</v>
      </c>
      <c r="K90" s="107">
        <v>43100</v>
      </c>
      <c r="L90" s="108">
        <v>39278165</v>
      </c>
      <c r="M90" s="108">
        <v>21962427</v>
      </c>
      <c r="N90" s="107" t="s">
        <v>659</v>
      </c>
      <c r="O90" s="107" t="s">
        <v>854</v>
      </c>
      <c r="P90" s="114" t="s">
        <v>795</v>
      </c>
    </row>
    <row r="91" spans="1:16" ht="12.75">
      <c r="A91" s="113">
        <v>1</v>
      </c>
      <c r="B91" s="107" t="s">
        <v>32</v>
      </c>
      <c r="C91" s="107" t="s">
        <v>31</v>
      </c>
      <c r="D91" s="107" t="s">
        <v>792</v>
      </c>
      <c r="E91" s="107" t="str">
        <f>"9220082"</f>
        <v>9220082</v>
      </c>
      <c r="F91" s="107" t="s">
        <v>1007</v>
      </c>
      <c r="G91" s="107">
        <v>2441028506</v>
      </c>
      <c r="H91" s="107">
        <v>2441028503</v>
      </c>
      <c r="I91" s="107" t="s">
        <v>479</v>
      </c>
      <c r="J91" s="107" t="s">
        <v>817</v>
      </c>
      <c r="K91" s="107">
        <v>43100</v>
      </c>
      <c r="L91" s="108">
        <v>39392202</v>
      </c>
      <c r="M91" s="108">
        <v>21921591</v>
      </c>
      <c r="N91" s="107" t="s">
        <v>659</v>
      </c>
      <c r="O91" s="107" t="s">
        <v>818</v>
      </c>
      <c r="P91" s="114" t="s">
        <v>795</v>
      </c>
    </row>
    <row r="92" spans="1:16" ht="12.75">
      <c r="A92" s="113">
        <v>2</v>
      </c>
      <c r="B92" s="107" t="s">
        <v>109</v>
      </c>
      <c r="C92" s="107" t="s">
        <v>31</v>
      </c>
      <c r="D92" s="107" t="s">
        <v>792</v>
      </c>
      <c r="E92" s="107" t="str">
        <f>"9220319"</f>
        <v>9220319</v>
      </c>
      <c r="F92" s="107" t="s">
        <v>452</v>
      </c>
      <c r="G92" s="107">
        <v>2441036309</v>
      </c>
      <c r="H92" s="107">
        <v>2441036309</v>
      </c>
      <c r="I92" s="107" t="s">
        <v>453</v>
      </c>
      <c r="J92" s="107" t="s">
        <v>676</v>
      </c>
      <c r="K92" s="107">
        <v>43100</v>
      </c>
      <c r="L92" s="108">
        <v>39323059</v>
      </c>
      <c r="M92" s="108">
        <v>21875754</v>
      </c>
      <c r="N92" s="107" t="s">
        <v>659</v>
      </c>
      <c r="O92" s="107" t="s">
        <v>852</v>
      </c>
      <c r="P92" s="114" t="s">
        <v>795</v>
      </c>
    </row>
    <row r="93" spans="1:16" ht="12.75">
      <c r="A93" s="113">
        <v>1</v>
      </c>
      <c r="B93" s="107" t="s">
        <v>109</v>
      </c>
      <c r="C93" s="107" t="s">
        <v>31</v>
      </c>
      <c r="D93" s="107" t="s">
        <v>792</v>
      </c>
      <c r="E93" s="107" t="str">
        <f>"9220289"</f>
        <v>9220289</v>
      </c>
      <c r="F93" s="107" t="s">
        <v>456</v>
      </c>
      <c r="G93" s="107">
        <v>2441025953</v>
      </c>
      <c r="H93" s="107">
        <v>2441025953</v>
      </c>
      <c r="I93" s="107" t="s">
        <v>459</v>
      </c>
      <c r="J93" s="107" t="s">
        <v>836</v>
      </c>
      <c r="K93" s="107">
        <v>43100</v>
      </c>
      <c r="L93" s="108">
        <v>39358797</v>
      </c>
      <c r="M93" s="108">
        <v>21941517</v>
      </c>
      <c r="N93" s="107" t="s">
        <v>659</v>
      </c>
      <c r="O93" s="107" t="s">
        <v>837</v>
      </c>
      <c r="P93" s="114" t="s">
        <v>795</v>
      </c>
    </row>
    <row r="94" spans="1:16" ht="12.75">
      <c r="A94" s="113">
        <v>2</v>
      </c>
      <c r="B94" s="107" t="s">
        <v>109</v>
      </c>
      <c r="C94" s="107" t="s">
        <v>31</v>
      </c>
      <c r="D94" s="107" t="s">
        <v>792</v>
      </c>
      <c r="E94" s="107" t="str">
        <f>"9220107"</f>
        <v>9220107</v>
      </c>
      <c r="F94" s="107" t="s">
        <v>861</v>
      </c>
      <c r="G94" s="107">
        <v>2441061106</v>
      </c>
      <c r="H94" s="107">
        <v>2441061106</v>
      </c>
      <c r="I94" s="107" t="s">
        <v>487</v>
      </c>
      <c r="J94" s="107" t="s">
        <v>862</v>
      </c>
      <c r="K94" s="107">
        <v>43100</v>
      </c>
      <c r="L94" s="108">
        <v>39374387</v>
      </c>
      <c r="M94" s="108">
        <v>21975951</v>
      </c>
      <c r="N94" s="107" t="s">
        <v>659</v>
      </c>
      <c r="O94" s="107" t="s">
        <v>863</v>
      </c>
      <c r="P94" s="114" t="s">
        <v>795</v>
      </c>
    </row>
    <row r="95" spans="1:16" ht="13.5" thickBot="1">
      <c r="A95" s="119">
        <v>1</v>
      </c>
      <c r="B95" s="120" t="s">
        <v>109</v>
      </c>
      <c r="C95" s="120" t="s">
        <v>31</v>
      </c>
      <c r="D95" s="120" t="s">
        <v>792</v>
      </c>
      <c r="E95" s="120" t="str">
        <f>"9220294"</f>
        <v>9220294</v>
      </c>
      <c r="F95" s="120" t="s">
        <v>848</v>
      </c>
      <c r="G95" s="120">
        <v>2441061545</v>
      </c>
      <c r="H95" s="120">
        <v>2441061545</v>
      </c>
      <c r="I95" s="120" t="s">
        <v>492</v>
      </c>
      <c r="J95" s="120" t="s">
        <v>154</v>
      </c>
      <c r="K95" s="120">
        <v>43100</v>
      </c>
      <c r="L95" s="121">
        <v>39362637</v>
      </c>
      <c r="M95" s="121">
        <v>21972384</v>
      </c>
      <c r="N95" s="120" t="s">
        <v>659</v>
      </c>
      <c r="O95" s="120" t="s">
        <v>849</v>
      </c>
      <c r="P95" s="122" t="s">
        <v>795</v>
      </c>
    </row>
    <row r="96" spans="1:16" ht="13.5" thickBot="1">
      <c r="A96" s="135">
        <v>3</v>
      </c>
      <c r="B96" s="136" t="s">
        <v>180</v>
      </c>
      <c r="C96" s="136" t="s">
        <v>158</v>
      </c>
      <c r="D96" s="136" t="s">
        <v>792</v>
      </c>
      <c r="E96" s="136" t="str">
        <f>"9220346"</f>
        <v>9220346</v>
      </c>
      <c r="F96" s="136" t="s">
        <v>494</v>
      </c>
      <c r="G96" s="136">
        <v>2441092969</v>
      </c>
      <c r="H96" s="136">
        <v>2441092969</v>
      </c>
      <c r="I96" s="136" t="s">
        <v>496</v>
      </c>
      <c r="J96" s="136" t="s">
        <v>864</v>
      </c>
      <c r="K96" s="136">
        <v>43067</v>
      </c>
      <c r="L96" s="137">
        <v>39331664</v>
      </c>
      <c r="M96" s="137">
        <v>21686717</v>
      </c>
      <c r="N96" s="136" t="s">
        <v>659</v>
      </c>
      <c r="O96" s="136" t="s">
        <v>865</v>
      </c>
      <c r="P96" s="138" t="s">
        <v>795</v>
      </c>
    </row>
    <row r="97" spans="1:16" ht="12.75">
      <c r="A97" s="123">
        <v>2</v>
      </c>
      <c r="B97" s="124" t="s">
        <v>60</v>
      </c>
      <c r="C97" s="124" t="s">
        <v>170</v>
      </c>
      <c r="D97" s="124" t="s">
        <v>792</v>
      </c>
      <c r="E97" s="124" t="str">
        <f>"9220113"</f>
        <v>9220113</v>
      </c>
      <c r="F97" s="124" t="s">
        <v>1028</v>
      </c>
      <c r="G97" s="124">
        <v>2445041397</v>
      </c>
      <c r="H97" s="124">
        <v>2445041397</v>
      </c>
      <c r="I97" s="124" t="s">
        <v>499</v>
      </c>
      <c r="J97" s="124" t="s">
        <v>870</v>
      </c>
      <c r="K97" s="124">
        <v>43060</v>
      </c>
      <c r="L97" s="125">
        <v>39434566</v>
      </c>
      <c r="M97" s="125">
        <v>21663572</v>
      </c>
      <c r="N97" s="124" t="s">
        <v>659</v>
      </c>
      <c r="O97" s="124" t="s">
        <v>871</v>
      </c>
      <c r="P97" s="126" t="s">
        <v>795</v>
      </c>
    </row>
    <row r="98" spans="1:16" ht="12.75">
      <c r="A98" s="113">
        <v>2</v>
      </c>
      <c r="B98" s="107" t="s">
        <v>60</v>
      </c>
      <c r="C98" s="107" t="s">
        <v>170</v>
      </c>
      <c r="D98" s="107" t="s">
        <v>792</v>
      </c>
      <c r="E98" s="107" t="str">
        <f>"9220309"</f>
        <v>9220309</v>
      </c>
      <c r="F98" s="107" t="s">
        <v>1029</v>
      </c>
      <c r="G98" s="107">
        <v>2445042183</v>
      </c>
      <c r="H98" s="107">
        <v>2445042183</v>
      </c>
      <c r="I98" s="107" t="s">
        <v>502</v>
      </c>
      <c r="J98" s="107" t="s">
        <v>870</v>
      </c>
      <c r="K98" s="107">
        <v>43060</v>
      </c>
      <c r="L98" s="108">
        <v>39422696</v>
      </c>
      <c r="M98" s="108">
        <v>21661239</v>
      </c>
      <c r="N98" s="107" t="s">
        <v>659</v>
      </c>
      <c r="O98" s="107" t="s">
        <v>872</v>
      </c>
      <c r="P98" s="114" t="s">
        <v>795</v>
      </c>
    </row>
    <row r="99" spans="1:16" ht="12.75">
      <c r="A99" s="113">
        <v>2</v>
      </c>
      <c r="B99" s="107" t="s">
        <v>60</v>
      </c>
      <c r="C99" s="107" t="s">
        <v>170</v>
      </c>
      <c r="D99" s="107" t="s">
        <v>792</v>
      </c>
      <c r="E99" s="107" t="str">
        <f>"9521139"</f>
        <v>9521139</v>
      </c>
      <c r="F99" s="107" t="s">
        <v>417</v>
      </c>
      <c r="G99" s="107">
        <v>2445041397</v>
      </c>
      <c r="H99" s="107">
        <v>2445041397</v>
      </c>
      <c r="I99" s="107" t="s">
        <v>419</v>
      </c>
      <c r="J99" s="107" t="s">
        <v>870</v>
      </c>
      <c r="K99" s="107">
        <v>43060</v>
      </c>
      <c r="L99" s="108">
        <v>39434566</v>
      </c>
      <c r="M99" s="108">
        <v>21663572</v>
      </c>
      <c r="N99" s="107" t="s">
        <v>659</v>
      </c>
      <c r="O99" s="107" t="s">
        <v>878</v>
      </c>
      <c r="P99" s="114" t="s">
        <v>795</v>
      </c>
    </row>
    <row r="100" spans="1:16" ht="12.75">
      <c r="A100" s="113">
        <v>2</v>
      </c>
      <c r="B100" s="107" t="s">
        <v>120</v>
      </c>
      <c r="C100" s="107" t="s">
        <v>170</v>
      </c>
      <c r="D100" s="107" t="s">
        <v>792</v>
      </c>
      <c r="E100" s="107" t="str">
        <f>"9220117"</f>
        <v>9220117</v>
      </c>
      <c r="F100" s="107" t="s">
        <v>1030</v>
      </c>
      <c r="G100" s="107">
        <v>2441084915</v>
      </c>
      <c r="H100" s="107">
        <v>2441084915</v>
      </c>
      <c r="I100" s="107" t="s">
        <v>523</v>
      </c>
      <c r="J100" s="107" t="s">
        <v>726</v>
      </c>
      <c r="K100" s="107">
        <v>43061</v>
      </c>
      <c r="L100" s="108">
        <v>39487378</v>
      </c>
      <c r="M100" s="108">
        <v>21839145</v>
      </c>
      <c r="N100" s="107" t="s">
        <v>659</v>
      </c>
      <c r="O100" s="107" t="s">
        <v>874</v>
      </c>
      <c r="P100" s="114" t="s">
        <v>795</v>
      </c>
    </row>
    <row r="101" spans="1:16" ht="12.75">
      <c r="A101" s="113">
        <v>3</v>
      </c>
      <c r="B101" s="107" t="s">
        <v>18</v>
      </c>
      <c r="C101" s="107" t="s">
        <v>170</v>
      </c>
      <c r="D101" s="107" t="s">
        <v>792</v>
      </c>
      <c r="E101" s="107" t="str">
        <f>"9220131"</f>
        <v>9220131</v>
      </c>
      <c r="F101" s="107" t="s">
        <v>1068</v>
      </c>
      <c r="G101" s="107">
        <v>2445061412</v>
      </c>
      <c r="H101" s="107">
        <v>2445061412</v>
      </c>
      <c r="I101" s="107" t="s">
        <v>509</v>
      </c>
      <c r="J101" s="107" t="s">
        <v>508</v>
      </c>
      <c r="K101" s="107">
        <v>43060</v>
      </c>
      <c r="L101" s="108">
        <v>39409457</v>
      </c>
      <c r="M101" s="108">
        <v>21586809</v>
      </c>
      <c r="N101" s="107" t="s">
        <v>659</v>
      </c>
      <c r="O101" s="107" t="s">
        <v>880</v>
      </c>
      <c r="P101" s="114" t="s">
        <v>795</v>
      </c>
    </row>
    <row r="102" spans="1:16" ht="12.75">
      <c r="A102" s="113"/>
      <c r="B102" s="107" t="s">
        <v>60</v>
      </c>
      <c r="C102" s="107" t="s">
        <v>170</v>
      </c>
      <c r="D102" s="107" t="s">
        <v>792</v>
      </c>
      <c r="E102" s="107" t="str">
        <f>"9220401"</f>
        <v>9220401</v>
      </c>
      <c r="F102" s="107" t="s">
        <v>1022</v>
      </c>
      <c r="G102" s="107">
        <v>2445097250</v>
      </c>
      <c r="H102" s="107"/>
      <c r="I102" s="107" t="s">
        <v>1023</v>
      </c>
      <c r="J102" s="107" t="s">
        <v>1024</v>
      </c>
      <c r="K102" s="107">
        <v>43060</v>
      </c>
      <c r="L102" s="108">
        <v>39440754</v>
      </c>
      <c r="M102" s="108">
        <v>21710763</v>
      </c>
      <c r="N102" s="107" t="s">
        <v>659</v>
      </c>
      <c r="O102" s="107" t="s">
        <v>1025</v>
      </c>
      <c r="P102" s="114" t="s">
        <v>795</v>
      </c>
    </row>
    <row r="103" spans="1:16" ht="12.75">
      <c r="A103" s="113">
        <v>3</v>
      </c>
      <c r="B103" s="107" t="s">
        <v>18</v>
      </c>
      <c r="C103" s="107" t="s">
        <v>170</v>
      </c>
      <c r="D103" s="107" t="s">
        <v>792</v>
      </c>
      <c r="E103" s="107" t="str">
        <f>"9220140"</f>
        <v>9220140</v>
      </c>
      <c r="F103" s="107" t="s">
        <v>1026</v>
      </c>
      <c r="G103" s="107">
        <v>2445061231</v>
      </c>
      <c r="H103" s="107">
        <v>2445061231</v>
      </c>
      <c r="I103" s="107" t="s">
        <v>513</v>
      </c>
      <c r="J103" s="107" t="s">
        <v>512</v>
      </c>
      <c r="K103" s="107">
        <v>43060</v>
      </c>
      <c r="L103" s="108">
        <v>39397599</v>
      </c>
      <c r="M103" s="108">
        <v>21599961</v>
      </c>
      <c r="N103" s="107" t="s">
        <v>659</v>
      </c>
      <c r="O103" s="107" t="s">
        <v>879</v>
      </c>
      <c r="P103" s="114" t="s">
        <v>795</v>
      </c>
    </row>
    <row r="104" spans="1:16" ht="12.75">
      <c r="A104" s="113">
        <v>2</v>
      </c>
      <c r="B104" s="107" t="s">
        <v>60</v>
      </c>
      <c r="C104" s="107" t="s">
        <v>170</v>
      </c>
      <c r="D104" s="107" t="s">
        <v>792</v>
      </c>
      <c r="E104" s="107" t="str">
        <f>"9220328"</f>
        <v>9220328</v>
      </c>
      <c r="F104" s="107" t="s">
        <v>875</v>
      </c>
      <c r="G104" s="107">
        <v>2431049394</v>
      </c>
      <c r="H104" s="107">
        <v>2431049394</v>
      </c>
      <c r="I104" s="107" t="s">
        <v>527</v>
      </c>
      <c r="J104" s="107" t="s">
        <v>525</v>
      </c>
      <c r="K104" s="107">
        <v>43060</v>
      </c>
      <c r="L104" s="108">
        <v>39461667</v>
      </c>
      <c r="M104" s="108">
        <v>21735556</v>
      </c>
      <c r="N104" s="107" t="s">
        <v>659</v>
      </c>
      <c r="O104" s="107" t="s">
        <v>876</v>
      </c>
      <c r="P104" s="114" t="s">
        <v>795</v>
      </c>
    </row>
    <row r="105" spans="1:16" ht="12.75">
      <c r="A105" s="113">
        <v>2</v>
      </c>
      <c r="B105" s="107" t="s">
        <v>120</v>
      </c>
      <c r="C105" s="107" t="s">
        <v>170</v>
      </c>
      <c r="D105" s="107" t="s">
        <v>792</v>
      </c>
      <c r="E105" s="107" t="str">
        <f>"9220197"</f>
        <v>9220197</v>
      </c>
      <c r="F105" s="107" t="s">
        <v>1027</v>
      </c>
      <c r="G105" s="107">
        <v>2441085553</v>
      </c>
      <c r="H105" s="107">
        <v>2441085013</v>
      </c>
      <c r="I105" s="107" t="s">
        <v>532</v>
      </c>
      <c r="J105" s="107" t="s">
        <v>530</v>
      </c>
      <c r="K105" s="107">
        <v>43100</v>
      </c>
      <c r="L105" s="108">
        <v>39454028</v>
      </c>
      <c r="M105" s="108">
        <v>21804743</v>
      </c>
      <c r="N105" s="107" t="s">
        <v>659</v>
      </c>
      <c r="O105" s="107" t="s">
        <v>869</v>
      </c>
      <c r="P105" s="114" t="s">
        <v>795</v>
      </c>
    </row>
    <row r="106" spans="1:16" ht="13.5" thickBot="1">
      <c r="A106" s="119">
        <v>2</v>
      </c>
      <c r="B106" s="120" t="s">
        <v>60</v>
      </c>
      <c r="C106" s="120" t="s">
        <v>170</v>
      </c>
      <c r="D106" s="120" t="s">
        <v>792</v>
      </c>
      <c r="E106" s="120" t="str">
        <f>"9220170"</f>
        <v>9220170</v>
      </c>
      <c r="F106" s="120" t="s">
        <v>515</v>
      </c>
      <c r="G106" s="120">
        <v>2445097367</v>
      </c>
      <c r="H106" s="120">
        <v>2445097367</v>
      </c>
      <c r="I106" s="120" t="s">
        <v>517</v>
      </c>
      <c r="J106" s="120" t="s">
        <v>866</v>
      </c>
      <c r="K106" s="120">
        <v>43060</v>
      </c>
      <c r="L106" s="121">
        <v>39426335</v>
      </c>
      <c r="M106" s="121">
        <v>21696878</v>
      </c>
      <c r="N106" s="120" t="s">
        <v>659</v>
      </c>
      <c r="O106" s="120" t="s">
        <v>867</v>
      </c>
      <c r="P106" s="122" t="s">
        <v>795</v>
      </c>
    </row>
    <row r="107" spans="1:16" ht="12.75">
      <c r="A107" s="109">
        <v>2</v>
      </c>
      <c r="B107" s="110" t="s">
        <v>120</v>
      </c>
      <c r="C107" s="110" t="s">
        <v>219</v>
      </c>
      <c r="D107" s="110" t="s">
        <v>792</v>
      </c>
      <c r="E107" s="110" t="str">
        <f>"9220100"</f>
        <v>9220100</v>
      </c>
      <c r="F107" s="110" t="s">
        <v>895</v>
      </c>
      <c r="G107" s="110">
        <v>2444023188</v>
      </c>
      <c r="H107" s="110">
        <v>2444023188</v>
      </c>
      <c r="I107" s="110" t="s">
        <v>536</v>
      </c>
      <c r="J107" s="110" t="s">
        <v>896</v>
      </c>
      <c r="K107" s="110">
        <v>43200</v>
      </c>
      <c r="L107" s="111">
        <v>39472926</v>
      </c>
      <c r="M107" s="111">
        <v>22073403</v>
      </c>
      <c r="N107" s="110" t="s">
        <v>659</v>
      </c>
      <c r="O107" s="110"/>
      <c r="P107" s="112"/>
    </row>
    <row r="108" spans="1:16" ht="12.75">
      <c r="A108" s="113">
        <v>2</v>
      </c>
      <c r="B108" s="107" t="s">
        <v>120</v>
      </c>
      <c r="C108" s="107" t="s">
        <v>219</v>
      </c>
      <c r="D108" s="107" t="s">
        <v>792</v>
      </c>
      <c r="E108" s="107" t="str">
        <f>"9220101"</f>
        <v>9220101</v>
      </c>
      <c r="F108" s="107" t="s">
        <v>1035</v>
      </c>
      <c r="G108" s="107">
        <v>2444024114</v>
      </c>
      <c r="H108" s="107">
        <v>2444023299</v>
      </c>
      <c r="I108" s="107" t="s">
        <v>544</v>
      </c>
      <c r="J108" s="107" t="s">
        <v>892</v>
      </c>
      <c r="K108" s="107">
        <v>43200</v>
      </c>
      <c r="L108" s="108">
        <v>39465362</v>
      </c>
      <c r="M108" s="108">
        <v>22076841</v>
      </c>
      <c r="N108" s="107" t="s">
        <v>659</v>
      </c>
      <c r="O108" s="107" t="s">
        <v>893</v>
      </c>
      <c r="P108" s="114" t="s">
        <v>795</v>
      </c>
    </row>
    <row r="109" spans="1:16" ht="12.75">
      <c r="A109" s="113">
        <v>2</v>
      </c>
      <c r="B109" s="107" t="s">
        <v>120</v>
      </c>
      <c r="C109" s="107" t="s">
        <v>219</v>
      </c>
      <c r="D109" s="107" t="s">
        <v>792</v>
      </c>
      <c r="E109" s="107" t="str">
        <f>"9220317"</f>
        <v>9220317</v>
      </c>
      <c r="F109" s="107" t="s">
        <v>1033</v>
      </c>
      <c r="G109" s="107">
        <v>2444024145</v>
      </c>
      <c r="H109" s="107">
        <v>2444024145</v>
      </c>
      <c r="I109" s="107" t="s">
        <v>548</v>
      </c>
      <c r="J109" s="107" t="s">
        <v>889</v>
      </c>
      <c r="K109" s="107">
        <v>43200</v>
      </c>
      <c r="L109" s="108">
        <v>39468382</v>
      </c>
      <c r="M109" s="108">
        <v>22084350</v>
      </c>
      <c r="N109" s="107" t="s">
        <v>659</v>
      </c>
      <c r="O109" s="107" t="s">
        <v>1034</v>
      </c>
      <c r="P109" s="114" t="s">
        <v>795</v>
      </c>
    </row>
    <row r="110" spans="1:16" ht="12.75">
      <c r="A110" s="113">
        <v>2</v>
      </c>
      <c r="B110" s="107" t="s">
        <v>120</v>
      </c>
      <c r="C110" s="107" t="s">
        <v>219</v>
      </c>
      <c r="D110" s="107" t="s">
        <v>792</v>
      </c>
      <c r="E110" s="107" t="str">
        <f>"9520855"</f>
        <v>9520855</v>
      </c>
      <c r="F110" s="107" t="s">
        <v>550</v>
      </c>
      <c r="G110" s="107">
        <v>2444023770</v>
      </c>
      <c r="H110" s="107">
        <v>2444023770</v>
      </c>
      <c r="I110" s="107" t="s">
        <v>552</v>
      </c>
      <c r="J110" s="107" t="s">
        <v>885</v>
      </c>
      <c r="K110" s="107">
        <v>43200</v>
      </c>
      <c r="L110" s="108">
        <v>39466665</v>
      </c>
      <c r="M110" s="108">
        <v>22091712</v>
      </c>
      <c r="N110" s="107" t="s">
        <v>659</v>
      </c>
      <c r="O110" s="107" t="s">
        <v>886</v>
      </c>
      <c r="P110" s="114" t="s">
        <v>795</v>
      </c>
    </row>
    <row r="111" spans="1:16" ht="12.75">
      <c r="A111" s="113">
        <v>2</v>
      </c>
      <c r="B111" s="107" t="s">
        <v>120</v>
      </c>
      <c r="C111" s="107" t="s">
        <v>219</v>
      </c>
      <c r="D111" s="107" t="s">
        <v>792</v>
      </c>
      <c r="E111" s="107" t="str">
        <f>"9220068"</f>
        <v>9220068</v>
      </c>
      <c r="F111" s="107" t="s">
        <v>1031</v>
      </c>
      <c r="G111" s="107">
        <v>2441052115</v>
      </c>
      <c r="H111" s="107"/>
      <c r="I111" s="107" t="s">
        <v>570</v>
      </c>
      <c r="J111" s="107" t="s">
        <v>881</v>
      </c>
      <c r="K111" s="107">
        <v>43061</v>
      </c>
      <c r="L111" s="108">
        <v>39463342</v>
      </c>
      <c r="M111" s="108">
        <v>21897151</v>
      </c>
      <c r="N111" s="107" t="s">
        <v>659</v>
      </c>
      <c r="O111" s="107" t="s">
        <v>882</v>
      </c>
      <c r="P111" s="114" t="s">
        <v>795</v>
      </c>
    </row>
    <row r="112" spans="1:16" ht="12.75">
      <c r="A112" s="113">
        <v>2</v>
      </c>
      <c r="B112" s="107" t="s">
        <v>60</v>
      </c>
      <c r="C112" s="107" t="s">
        <v>219</v>
      </c>
      <c r="D112" s="107" t="s">
        <v>792</v>
      </c>
      <c r="E112" s="107" t="str">
        <f>"9220235"</f>
        <v>9220235</v>
      </c>
      <c r="F112" s="107" t="s">
        <v>1037</v>
      </c>
      <c r="G112" s="107">
        <v>2444031370</v>
      </c>
      <c r="H112" s="107"/>
      <c r="I112" s="107" t="s">
        <v>578</v>
      </c>
      <c r="J112" s="107" t="s">
        <v>254</v>
      </c>
      <c r="K112" s="107">
        <v>43200</v>
      </c>
      <c r="L112" s="108">
        <v>39453435</v>
      </c>
      <c r="M112" s="108">
        <v>22163626</v>
      </c>
      <c r="N112" s="107" t="s">
        <v>659</v>
      </c>
      <c r="O112" s="107" t="s">
        <v>1038</v>
      </c>
      <c r="P112" s="114" t="s">
        <v>795</v>
      </c>
    </row>
    <row r="113" spans="1:16" ht="12.75">
      <c r="A113" s="113">
        <v>2</v>
      </c>
      <c r="B113" s="107" t="s">
        <v>120</v>
      </c>
      <c r="C113" s="107" t="s">
        <v>219</v>
      </c>
      <c r="D113" s="107" t="s">
        <v>792</v>
      </c>
      <c r="E113" s="107" t="str">
        <f>"9220084"</f>
        <v>9220084</v>
      </c>
      <c r="F113" s="107" t="s">
        <v>554</v>
      </c>
      <c r="G113" s="107">
        <v>2444041008</v>
      </c>
      <c r="H113" s="107">
        <v>2444041390</v>
      </c>
      <c r="I113" s="107" t="s">
        <v>556</v>
      </c>
      <c r="J113" s="107" t="s">
        <v>238</v>
      </c>
      <c r="K113" s="107">
        <v>43200</v>
      </c>
      <c r="L113" s="108">
        <v>39494020</v>
      </c>
      <c r="M113" s="108">
        <v>22011255</v>
      </c>
      <c r="N113" s="107" t="s">
        <v>659</v>
      </c>
      <c r="O113" s="107" t="s">
        <v>898</v>
      </c>
      <c r="P113" s="114" t="s">
        <v>795</v>
      </c>
    </row>
    <row r="114" spans="1:16" ht="12.75">
      <c r="A114" s="113">
        <v>2</v>
      </c>
      <c r="B114" s="107" t="s">
        <v>60</v>
      </c>
      <c r="C114" s="107" t="s">
        <v>219</v>
      </c>
      <c r="D114" s="107" t="s">
        <v>792</v>
      </c>
      <c r="E114" s="107" t="str">
        <f>"9220273"</f>
        <v>9220273</v>
      </c>
      <c r="F114" s="107" t="s">
        <v>558</v>
      </c>
      <c r="G114" s="107">
        <v>2444071253</v>
      </c>
      <c r="H114" s="107">
        <v>2444071314</v>
      </c>
      <c r="I114" s="107" t="s">
        <v>560</v>
      </c>
      <c r="J114" s="107" t="s">
        <v>559</v>
      </c>
      <c r="K114" s="107">
        <v>43070</v>
      </c>
      <c r="L114" s="108">
        <v>39529608</v>
      </c>
      <c r="M114" s="108">
        <v>21996592</v>
      </c>
      <c r="N114" s="107" t="s">
        <v>659</v>
      </c>
      <c r="O114" s="107" t="s">
        <v>887</v>
      </c>
      <c r="P114" s="114" t="s">
        <v>795</v>
      </c>
    </row>
    <row r="115" spans="1:16" ht="12.75">
      <c r="A115" s="113">
        <v>2</v>
      </c>
      <c r="B115" s="107" t="s">
        <v>120</v>
      </c>
      <c r="C115" s="107" t="s">
        <v>219</v>
      </c>
      <c r="D115" s="107" t="s">
        <v>792</v>
      </c>
      <c r="E115" s="107" t="str">
        <f>"9220093"</f>
        <v>9220093</v>
      </c>
      <c r="F115" s="107" t="s">
        <v>562</v>
      </c>
      <c r="G115" s="107">
        <v>2444073121</v>
      </c>
      <c r="H115" s="107"/>
      <c r="I115" s="107" t="s">
        <v>565</v>
      </c>
      <c r="J115" s="107" t="s">
        <v>563</v>
      </c>
      <c r="K115" s="107">
        <v>43200</v>
      </c>
      <c r="L115" s="108">
        <v>39430048</v>
      </c>
      <c r="M115" s="108">
        <v>22042400</v>
      </c>
      <c r="N115" s="107" t="s">
        <v>659</v>
      </c>
      <c r="O115" s="107" t="s">
        <v>899</v>
      </c>
      <c r="P115" s="114" t="s">
        <v>795</v>
      </c>
    </row>
    <row r="116" spans="1:16" ht="12.75">
      <c r="A116" s="113">
        <v>2</v>
      </c>
      <c r="B116" s="107" t="s">
        <v>120</v>
      </c>
      <c r="C116" s="107" t="s">
        <v>219</v>
      </c>
      <c r="D116" s="107" t="s">
        <v>792</v>
      </c>
      <c r="E116" s="107" t="str">
        <f>"9220103"</f>
        <v>9220103</v>
      </c>
      <c r="F116" s="107" t="s">
        <v>1032</v>
      </c>
      <c r="G116" s="107">
        <v>2441051110</v>
      </c>
      <c r="H116" s="107">
        <v>2441051110</v>
      </c>
      <c r="I116" s="107" t="s">
        <v>540</v>
      </c>
      <c r="J116" s="107" t="s">
        <v>756</v>
      </c>
      <c r="K116" s="107">
        <v>43070</v>
      </c>
      <c r="L116" s="108">
        <v>39489889</v>
      </c>
      <c r="M116" s="108">
        <v>21900016</v>
      </c>
      <c r="N116" s="107" t="s">
        <v>659</v>
      </c>
      <c r="O116" s="107" t="s">
        <v>884</v>
      </c>
      <c r="P116" s="114" t="s">
        <v>795</v>
      </c>
    </row>
    <row r="117" spans="1:16" ht="12.75">
      <c r="A117" s="113">
        <v>2</v>
      </c>
      <c r="B117" s="107" t="s">
        <v>60</v>
      </c>
      <c r="C117" s="107" t="s">
        <v>219</v>
      </c>
      <c r="D117" s="107" t="s">
        <v>792</v>
      </c>
      <c r="E117" s="107" t="str">
        <f>"9220268"</f>
        <v>9220268</v>
      </c>
      <c r="F117" s="107" t="s">
        <v>1036</v>
      </c>
      <c r="G117" s="107">
        <v>2444032282</v>
      </c>
      <c r="H117" s="107"/>
      <c r="I117" s="107" t="s">
        <v>582</v>
      </c>
      <c r="J117" s="107" t="s">
        <v>274</v>
      </c>
      <c r="K117" s="107">
        <v>43062</v>
      </c>
      <c r="L117" s="108">
        <v>39427411</v>
      </c>
      <c r="M117" s="108">
        <v>22190504</v>
      </c>
      <c r="N117" s="107" t="s">
        <v>659</v>
      </c>
      <c r="O117" s="107" t="s">
        <v>894</v>
      </c>
      <c r="P117" s="114" t="s">
        <v>795</v>
      </c>
    </row>
    <row r="118" spans="1:16" ht="13.5" thickBot="1">
      <c r="A118" s="115">
        <v>2</v>
      </c>
      <c r="B118" s="116" t="s">
        <v>60</v>
      </c>
      <c r="C118" s="116" t="s">
        <v>219</v>
      </c>
      <c r="D118" s="116" t="s">
        <v>792</v>
      </c>
      <c r="E118" s="116" t="str">
        <f>"9220073"</f>
        <v>9220073</v>
      </c>
      <c r="F118" s="116" t="s">
        <v>572</v>
      </c>
      <c r="G118" s="116">
        <v>2444041241</v>
      </c>
      <c r="H118" s="116">
        <v>2444041284</v>
      </c>
      <c r="I118" s="116" t="s">
        <v>251</v>
      </c>
      <c r="J118" s="116" t="s">
        <v>249</v>
      </c>
      <c r="K118" s="116">
        <v>43200</v>
      </c>
      <c r="L118" s="117">
        <v>39524176</v>
      </c>
      <c r="M118" s="117">
        <v>22096541</v>
      </c>
      <c r="N118" s="116" t="s">
        <v>659</v>
      </c>
      <c r="O118" s="116" t="s">
        <v>883</v>
      </c>
      <c r="P118" s="118" t="s">
        <v>795</v>
      </c>
    </row>
    <row r="119" spans="1:16" ht="12.75">
      <c r="A119" s="123">
        <v>3</v>
      </c>
      <c r="B119" s="124" t="s">
        <v>1065</v>
      </c>
      <c r="C119" s="124" t="s">
        <v>278</v>
      </c>
      <c r="D119" s="124" t="s">
        <v>792</v>
      </c>
      <c r="E119" s="124" t="str">
        <f>"9220258"</f>
        <v>9220258</v>
      </c>
      <c r="F119" s="124" t="s">
        <v>1069</v>
      </c>
      <c r="G119" s="124">
        <v>2443071236</v>
      </c>
      <c r="H119" s="124">
        <v>2443071236</v>
      </c>
      <c r="I119" s="124" t="s">
        <v>611</v>
      </c>
      <c r="J119" s="124" t="s">
        <v>779</v>
      </c>
      <c r="K119" s="124">
        <v>43068</v>
      </c>
      <c r="L119" s="125">
        <v>39062959</v>
      </c>
      <c r="M119" s="125">
        <v>21980273</v>
      </c>
      <c r="N119" s="124" t="s">
        <v>658</v>
      </c>
      <c r="O119" s="124" t="s">
        <v>1070</v>
      </c>
      <c r="P119" s="126" t="s">
        <v>795</v>
      </c>
    </row>
    <row r="120" spans="1:16" ht="12.75">
      <c r="A120" s="113">
        <v>2</v>
      </c>
      <c r="B120" s="107" t="s">
        <v>120</v>
      </c>
      <c r="C120" s="107" t="s">
        <v>278</v>
      </c>
      <c r="D120" s="107" t="s">
        <v>792</v>
      </c>
      <c r="E120" s="107" t="str">
        <f>"9220208"</f>
        <v>9220208</v>
      </c>
      <c r="F120" s="107" t="s">
        <v>1039</v>
      </c>
      <c r="G120" s="107">
        <v>2443024690</v>
      </c>
      <c r="H120" s="107">
        <v>2443024690</v>
      </c>
      <c r="I120" s="107" t="s">
        <v>590</v>
      </c>
      <c r="J120" s="107" t="s">
        <v>761</v>
      </c>
      <c r="K120" s="107">
        <v>43300</v>
      </c>
      <c r="L120" s="108">
        <v>39332908</v>
      </c>
      <c r="M120" s="108">
        <v>22103397</v>
      </c>
      <c r="N120" s="107" t="s">
        <v>659</v>
      </c>
      <c r="O120" s="107" t="s">
        <v>905</v>
      </c>
      <c r="P120" s="114" t="s">
        <v>795</v>
      </c>
    </row>
    <row r="121" spans="1:16" ht="12.75">
      <c r="A121" s="113">
        <v>2</v>
      </c>
      <c r="B121" s="107" t="s">
        <v>120</v>
      </c>
      <c r="C121" s="107" t="s">
        <v>278</v>
      </c>
      <c r="D121" s="107" t="s">
        <v>792</v>
      </c>
      <c r="E121" s="107" t="str">
        <f>"9220210"</f>
        <v>9220210</v>
      </c>
      <c r="F121" s="107" t="s">
        <v>1040</v>
      </c>
      <c r="G121" s="107">
        <v>2443022641</v>
      </c>
      <c r="H121" s="107">
        <v>2443022641</v>
      </c>
      <c r="I121" s="107" t="s">
        <v>593</v>
      </c>
      <c r="J121" s="107" t="s">
        <v>906</v>
      </c>
      <c r="K121" s="107">
        <v>43300</v>
      </c>
      <c r="L121" s="108">
        <v>39334586</v>
      </c>
      <c r="M121" s="108">
        <v>22089960</v>
      </c>
      <c r="N121" s="107" t="s">
        <v>659</v>
      </c>
      <c r="O121" s="107" t="s">
        <v>907</v>
      </c>
      <c r="P121" s="114" t="s">
        <v>795</v>
      </c>
    </row>
    <row r="122" spans="1:16" ht="12.75">
      <c r="A122" s="113">
        <v>2</v>
      </c>
      <c r="B122" s="107" t="s">
        <v>120</v>
      </c>
      <c r="C122" s="107" t="s">
        <v>278</v>
      </c>
      <c r="D122" s="107" t="s">
        <v>792</v>
      </c>
      <c r="E122" s="107" t="str">
        <f>"9220370"</f>
        <v>9220370</v>
      </c>
      <c r="F122" s="107" t="s">
        <v>1046</v>
      </c>
      <c r="G122" s="107">
        <v>2443024209</v>
      </c>
      <c r="H122" s="107"/>
      <c r="I122" s="107" t="s">
        <v>598</v>
      </c>
      <c r="J122" s="107" t="s">
        <v>917</v>
      </c>
      <c r="K122" s="107">
        <v>43300</v>
      </c>
      <c r="L122" s="108">
        <v>39327967</v>
      </c>
      <c r="M122" s="108">
        <v>22100183</v>
      </c>
      <c r="N122" s="107" t="s">
        <v>659</v>
      </c>
      <c r="O122" s="107" t="s">
        <v>918</v>
      </c>
      <c r="P122" s="114" t="s">
        <v>795</v>
      </c>
    </row>
    <row r="123" spans="1:16" ht="12.75">
      <c r="A123" s="113">
        <v>2</v>
      </c>
      <c r="B123" s="107" t="s">
        <v>120</v>
      </c>
      <c r="C123" s="107" t="s">
        <v>278</v>
      </c>
      <c r="D123" s="107" t="s">
        <v>792</v>
      </c>
      <c r="E123" s="107" t="str">
        <f>"9220404"</f>
        <v>9220404</v>
      </c>
      <c r="F123" s="107" t="s">
        <v>1045</v>
      </c>
      <c r="G123" s="107">
        <v>2443023213</v>
      </c>
      <c r="H123" s="107"/>
      <c r="I123" s="107" t="s">
        <v>602</v>
      </c>
      <c r="J123" s="107" t="s">
        <v>913</v>
      </c>
      <c r="K123" s="107">
        <v>43300</v>
      </c>
      <c r="L123" s="108">
        <v>39317651</v>
      </c>
      <c r="M123" s="108">
        <v>22128886</v>
      </c>
      <c r="N123" s="107" t="s">
        <v>659</v>
      </c>
      <c r="O123" s="107" t="s">
        <v>914</v>
      </c>
      <c r="P123" s="114" t="s">
        <v>795</v>
      </c>
    </row>
    <row r="124" spans="1:16" ht="12.75">
      <c r="A124" s="113">
        <v>2</v>
      </c>
      <c r="B124" s="107" t="s">
        <v>60</v>
      </c>
      <c r="C124" s="107" t="s">
        <v>278</v>
      </c>
      <c r="D124" s="107" t="s">
        <v>792</v>
      </c>
      <c r="E124" s="107" t="str">
        <f>"9220217"</f>
        <v>9220217</v>
      </c>
      <c r="F124" s="107" t="s">
        <v>604</v>
      </c>
      <c r="G124" s="107">
        <v>2443081364</v>
      </c>
      <c r="H124" s="107">
        <v>2443081364</v>
      </c>
      <c r="I124" s="107" t="s">
        <v>606</v>
      </c>
      <c r="J124" s="107" t="s">
        <v>299</v>
      </c>
      <c r="K124" s="107">
        <v>43063</v>
      </c>
      <c r="L124" s="108">
        <v>39190479</v>
      </c>
      <c r="M124" s="108">
        <v>22092388</v>
      </c>
      <c r="N124" s="107" t="s">
        <v>659</v>
      </c>
      <c r="O124" s="107" t="s">
        <v>915</v>
      </c>
      <c r="P124" s="114" t="s">
        <v>795</v>
      </c>
    </row>
    <row r="125" spans="1:16" ht="12.75">
      <c r="A125" s="113">
        <v>2</v>
      </c>
      <c r="B125" s="107" t="s">
        <v>60</v>
      </c>
      <c r="C125" s="107" t="s">
        <v>278</v>
      </c>
      <c r="D125" s="107" t="s">
        <v>792</v>
      </c>
      <c r="E125" s="107" t="str">
        <f>"9220236"</f>
        <v>9220236</v>
      </c>
      <c r="F125" s="107" t="s">
        <v>1043</v>
      </c>
      <c r="G125" s="107">
        <v>2443097335</v>
      </c>
      <c r="H125" s="107"/>
      <c r="I125" s="107" t="s">
        <v>620</v>
      </c>
      <c r="J125" s="107" t="s">
        <v>909</v>
      </c>
      <c r="K125" s="107">
        <v>43300</v>
      </c>
      <c r="L125" s="108">
        <v>39341444</v>
      </c>
      <c r="M125" s="108">
        <v>22091750</v>
      </c>
      <c r="N125" s="107" t="s">
        <v>659</v>
      </c>
      <c r="O125" s="107" t="s">
        <v>910</v>
      </c>
      <c r="P125" s="114" t="s">
        <v>795</v>
      </c>
    </row>
    <row r="126" spans="1:16" ht="12.75">
      <c r="A126" s="113">
        <v>2</v>
      </c>
      <c r="B126" s="107" t="s">
        <v>109</v>
      </c>
      <c r="C126" s="107" t="s">
        <v>278</v>
      </c>
      <c r="D126" s="107" t="s">
        <v>792</v>
      </c>
      <c r="E126" s="107" t="str">
        <f>"9220023"</f>
        <v>9220023</v>
      </c>
      <c r="F126" s="107" t="s">
        <v>1047</v>
      </c>
      <c r="G126" s="107">
        <v>2443092505</v>
      </c>
      <c r="H126" s="107">
        <v>2443092505</v>
      </c>
      <c r="I126" s="107" t="s">
        <v>586</v>
      </c>
      <c r="J126" s="107" t="s">
        <v>903</v>
      </c>
      <c r="K126" s="107">
        <v>43100</v>
      </c>
      <c r="L126" s="108">
        <v>39335490</v>
      </c>
      <c r="M126" s="108">
        <v>22012722</v>
      </c>
      <c r="N126" s="107" t="s">
        <v>659</v>
      </c>
      <c r="O126" s="107" t="s">
        <v>904</v>
      </c>
      <c r="P126" s="114" t="s">
        <v>795</v>
      </c>
    </row>
    <row r="127" spans="1:16" ht="12.75">
      <c r="A127" s="113">
        <v>2</v>
      </c>
      <c r="B127" s="107" t="s">
        <v>120</v>
      </c>
      <c r="C127" s="107" t="s">
        <v>278</v>
      </c>
      <c r="D127" s="107" t="s">
        <v>792</v>
      </c>
      <c r="E127" s="107" t="str">
        <f>"9220029"</f>
        <v>9220029</v>
      </c>
      <c r="F127" s="107" t="s">
        <v>1044</v>
      </c>
      <c r="G127" s="107">
        <v>2443051610</v>
      </c>
      <c r="H127" s="107">
        <v>2443051610</v>
      </c>
      <c r="I127" s="107" t="s">
        <v>624</v>
      </c>
      <c r="J127" s="107" t="s">
        <v>775</v>
      </c>
      <c r="K127" s="107">
        <v>43300</v>
      </c>
      <c r="L127" s="108">
        <v>39206935</v>
      </c>
      <c r="M127" s="108">
        <v>22042153</v>
      </c>
      <c r="N127" s="107" t="s">
        <v>659</v>
      </c>
      <c r="O127" s="107" t="s">
        <v>911</v>
      </c>
      <c r="P127" s="114" t="s">
        <v>795</v>
      </c>
    </row>
    <row r="128" spans="1:16" ht="12.75">
      <c r="A128" s="113">
        <v>2</v>
      </c>
      <c r="B128" s="107" t="s">
        <v>60</v>
      </c>
      <c r="C128" s="107" t="s">
        <v>278</v>
      </c>
      <c r="D128" s="107" t="s">
        <v>792</v>
      </c>
      <c r="E128" s="107" t="str">
        <f>"9220321"</f>
        <v>9220321</v>
      </c>
      <c r="F128" s="107" t="s">
        <v>1041</v>
      </c>
      <c r="G128" s="107">
        <v>2443096316</v>
      </c>
      <c r="H128" s="107">
        <v>2443096318</v>
      </c>
      <c r="I128" s="107" t="s">
        <v>627</v>
      </c>
      <c r="J128" s="107" t="s">
        <v>769</v>
      </c>
      <c r="K128" s="107">
        <v>43300</v>
      </c>
      <c r="L128" s="108">
        <v>39370896</v>
      </c>
      <c r="M128" s="108">
        <v>22141881</v>
      </c>
      <c r="N128" s="107" t="s">
        <v>659</v>
      </c>
      <c r="O128" s="107" t="s">
        <v>1071</v>
      </c>
      <c r="P128" s="114" t="s">
        <v>795</v>
      </c>
    </row>
    <row r="129" spans="1:16" ht="12.75">
      <c r="A129" s="113">
        <v>2</v>
      </c>
      <c r="B129" s="107" t="s">
        <v>60</v>
      </c>
      <c r="C129" s="107" t="s">
        <v>278</v>
      </c>
      <c r="D129" s="107" t="s">
        <v>792</v>
      </c>
      <c r="E129" s="107" t="str">
        <f>"9220241"</f>
        <v>9220241</v>
      </c>
      <c r="F129" s="107" t="s">
        <v>1049</v>
      </c>
      <c r="G129" s="107">
        <v>2443031234</v>
      </c>
      <c r="H129" s="107">
        <v>2443031234</v>
      </c>
      <c r="I129" s="107" t="s">
        <v>609</v>
      </c>
      <c r="J129" s="107" t="s">
        <v>920</v>
      </c>
      <c r="K129" s="107">
        <v>43063</v>
      </c>
      <c r="L129" s="108">
        <v>39184240</v>
      </c>
      <c r="M129" s="108">
        <v>22129665</v>
      </c>
      <c r="N129" s="107" t="s">
        <v>659</v>
      </c>
      <c r="O129" s="107" t="s">
        <v>1050</v>
      </c>
      <c r="P129" s="114" t="s">
        <v>795</v>
      </c>
    </row>
    <row r="130" spans="1:16" ht="12.75">
      <c r="A130" s="113">
        <v>2</v>
      </c>
      <c r="B130" s="107" t="s">
        <v>120</v>
      </c>
      <c r="C130" s="107" t="s">
        <v>278</v>
      </c>
      <c r="D130" s="107" t="s">
        <v>792</v>
      </c>
      <c r="E130" s="107" t="str">
        <f>"9220249"</f>
        <v>9220249</v>
      </c>
      <c r="F130" s="107" t="s">
        <v>1051</v>
      </c>
      <c r="G130" s="107">
        <v>2443041285</v>
      </c>
      <c r="H130" s="107">
        <v>2443041285</v>
      </c>
      <c r="I130" s="107" t="s">
        <v>635</v>
      </c>
      <c r="J130" s="107" t="s">
        <v>759</v>
      </c>
      <c r="K130" s="107">
        <v>43300</v>
      </c>
      <c r="L130" s="108">
        <v>39393247</v>
      </c>
      <c r="M130" s="108">
        <v>22073088</v>
      </c>
      <c r="N130" s="107" t="s">
        <v>659</v>
      </c>
      <c r="O130" s="107" t="s">
        <v>1072</v>
      </c>
      <c r="P130" s="114" t="s">
        <v>795</v>
      </c>
    </row>
    <row r="131" spans="1:16" ht="13.5" thickBot="1">
      <c r="A131" s="119">
        <v>2</v>
      </c>
      <c r="B131" s="120" t="s">
        <v>60</v>
      </c>
      <c r="C131" s="120" t="s">
        <v>278</v>
      </c>
      <c r="D131" s="120" t="s">
        <v>792</v>
      </c>
      <c r="E131" s="120" t="str">
        <f>"9220263"</f>
        <v>9220263</v>
      </c>
      <c r="F131" s="120" t="s">
        <v>1073</v>
      </c>
      <c r="G131" s="120">
        <v>2443095236</v>
      </c>
      <c r="H131" s="120">
        <v>2443095236</v>
      </c>
      <c r="I131" s="120" t="s">
        <v>615</v>
      </c>
      <c r="J131" s="120" t="s">
        <v>613</v>
      </c>
      <c r="K131" s="120">
        <v>43300</v>
      </c>
      <c r="L131" s="121">
        <v>39254372</v>
      </c>
      <c r="M131" s="121">
        <v>22056071</v>
      </c>
      <c r="N131" s="120" t="s">
        <v>659</v>
      </c>
      <c r="O131" s="120" t="s">
        <v>1042</v>
      </c>
      <c r="P131" s="122" t="s">
        <v>795</v>
      </c>
    </row>
    <row r="132" spans="1:16" ht="12.75">
      <c r="A132" s="109"/>
      <c r="B132" s="110" t="s">
        <v>32</v>
      </c>
      <c r="C132" s="110" t="s">
        <v>31</v>
      </c>
      <c r="D132" s="110" t="s">
        <v>784</v>
      </c>
      <c r="E132" s="110" t="str">
        <f>"7221001"</f>
        <v>7221001</v>
      </c>
      <c r="F132" s="110" t="s">
        <v>1074</v>
      </c>
      <c r="G132" s="110">
        <v>2441026396</v>
      </c>
      <c r="H132" s="110">
        <v>2441026396</v>
      </c>
      <c r="I132" s="110" t="s">
        <v>1075</v>
      </c>
      <c r="J132" s="110" t="s">
        <v>791</v>
      </c>
      <c r="K132" s="110">
        <v>43100</v>
      </c>
      <c r="L132" s="111">
        <v>39346868</v>
      </c>
      <c r="M132" s="111">
        <v>21912345</v>
      </c>
      <c r="N132" s="110" t="s">
        <v>659</v>
      </c>
      <c r="O132" s="110"/>
      <c r="P132" s="112"/>
    </row>
    <row r="133" spans="1:16" ht="12.75">
      <c r="A133" s="113"/>
      <c r="B133" s="107" t="s">
        <v>32</v>
      </c>
      <c r="C133" s="107" t="s">
        <v>31</v>
      </c>
      <c r="D133" s="107" t="s">
        <v>784</v>
      </c>
      <c r="E133" s="107" t="str">
        <f>"7221003"</f>
        <v>7221003</v>
      </c>
      <c r="F133" s="107" t="s">
        <v>785</v>
      </c>
      <c r="G133" s="107">
        <v>2441075354</v>
      </c>
      <c r="H133" s="107">
        <v>2441075676</v>
      </c>
      <c r="I133" s="107" t="s">
        <v>446</v>
      </c>
      <c r="J133" s="107" t="s">
        <v>786</v>
      </c>
      <c r="K133" s="107">
        <v>43100</v>
      </c>
      <c r="L133" s="108">
        <v>39429758</v>
      </c>
      <c r="M133" s="108">
        <v>21665478</v>
      </c>
      <c r="N133" s="107" t="s">
        <v>659</v>
      </c>
      <c r="O133" s="107"/>
      <c r="P133" s="114"/>
    </row>
    <row r="134" spans="1:16" ht="13.5" thickBot="1">
      <c r="A134" s="115"/>
      <c r="B134" s="116" t="s">
        <v>32</v>
      </c>
      <c r="C134" s="116" t="s">
        <v>31</v>
      </c>
      <c r="D134" s="116" t="s">
        <v>784</v>
      </c>
      <c r="E134" s="116" t="str">
        <f>"7221005"</f>
        <v>7221005</v>
      </c>
      <c r="F134" s="116" t="s">
        <v>787</v>
      </c>
      <c r="G134" s="116">
        <v>2441026040</v>
      </c>
      <c r="H134" s="116">
        <v>2441023902</v>
      </c>
      <c r="I134" s="116" t="s">
        <v>450</v>
      </c>
      <c r="J134" s="116" t="s">
        <v>788</v>
      </c>
      <c r="K134" s="116">
        <v>43100</v>
      </c>
      <c r="L134" s="117">
        <v>39380959</v>
      </c>
      <c r="M134" s="117">
        <v>21900146</v>
      </c>
      <c r="N134" s="116" t="s">
        <v>659</v>
      </c>
      <c r="O134" s="116"/>
      <c r="P134" s="1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57421875" style="0" customWidth="1"/>
    <col min="4" max="4" width="9.8515625" style="0" customWidth="1"/>
    <col min="5" max="5" width="52.57421875" style="0" customWidth="1"/>
    <col min="6" max="7" width="11.00390625" style="0" bestFit="1" customWidth="1"/>
    <col min="8" max="8" width="31.00390625" style="0" bestFit="1" customWidth="1"/>
    <col min="9" max="9" width="40.7109375" style="0" bestFit="1" customWidth="1"/>
    <col min="11" max="11" width="17.7109375" style="0" bestFit="1" customWidth="1"/>
    <col min="12" max="12" width="17.00390625" style="0" bestFit="1" customWidth="1"/>
    <col min="14" max="14" width="10.8515625" style="0" customWidth="1"/>
    <col min="15" max="15" width="33.57421875" style="0" bestFit="1" customWidth="1"/>
    <col min="16" max="16" width="10.28125" style="0" customWidth="1"/>
  </cols>
  <sheetData>
    <row r="1" spans="1:16" s="54" customFormat="1" ht="51.75" customHeight="1" thickBot="1">
      <c r="A1" s="55" t="s">
        <v>640</v>
      </c>
      <c r="B1" s="56" t="s">
        <v>641</v>
      </c>
      <c r="C1" s="56" t="s">
        <v>642</v>
      </c>
      <c r="D1" s="56" t="s">
        <v>643</v>
      </c>
      <c r="E1" s="56" t="s">
        <v>644</v>
      </c>
      <c r="F1" s="56" t="s">
        <v>645</v>
      </c>
      <c r="G1" s="56" t="s">
        <v>646</v>
      </c>
      <c r="H1" s="56" t="s">
        <v>647</v>
      </c>
      <c r="I1" s="56" t="s">
        <v>648</v>
      </c>
      <c r="J1" s="56" t="s">
        <v>649</v>
      </c>
      <c r="K1" s="56" t="s">
        <v>650</v>
      </c>
      <c r="L1" s="56" t="s">
        <v>651</v>
      </c>
      <c r="M1" s="56" t="s">
        <v>652</v>
      </c>
      <c r="N1" s="56" t="s">
        <v>653</v>
      </c>
      <c r="O1" s="56" t="s">
        <v>654</v>
      </c>
      <c r="P1" s="57" t="s">
        <v>655</v>
      </c>
    </row>
    <row r="2" spans="1:16" ht="12.75">
      <c r="A2" s="109">
        <v>12</v>
      </c>
      <c r="B2" s="110" t="s">
        <v>18</v>
      </c>
      <c r="C2" s="110" t="s">
        <v>9</v>
      </c>
      <c r="D2" s="110" t="s">
        <v>656</v>
      </c>
      <c r="E2" s="110" t="s">
        <v>924</v>
      </c>
      <c r="F2" s="110">
        <v>2445031200</v>
      </c>
      <c r="G2" s="110"/>
      <c r="H2" s="110" t="s">
        <v>22</v>
      </c>
      <c r="I2" s="110" t="s">
        <v>657</v>
      </c>
      <c r="J2" s="110">
        <v>43065</v>
      </c>
      <c r="K2" s="111">
        <v>39345471</v>
      </c>
      <c r="L2" s="111">
        <v>21458988</v>
      </c>
      <c r="M2" s="110" t="s">
        <v>658</v>
      </c>
      <c r="N2" s="110" t="s">
        <v>658</v>
      </c>
      <c r="O2" s="110" t="s">
        <v>660</v>
      </c>
      <c r="P2" s="112" t="s">
        <v>661</v>
      </c>
    </row>
    <row r="3" spans="1:16" ht="12.75">
      <c r="A3" s="113">
        <v>12</v>
      </c>
      <c r="B3" s="107" t="s">
        <v>24</v>
      </c>
      <c r="C3" s="107" t="s">
        <v>9</v>
      </c>
      <c r="D3" s="107" t="s">
        <v>656</v>
      </c>
      <c r="E3" s="107" t="s">
        <v>925</v>
      </c>
      <c r="F3" s="107">
        <v>2445031715</v>
      </c>
      <c r="G3" s="107">
        <v>2445031715</v>
      </c>
      <c r="H3" s="107" t="s">
        <v>28</v>
      </c>
      <c r="I3" s="107" t="s">
        <v>663</v>
      </c>
      <c r="J3" s="107">
        <v>43066</v>
      </c>
      <c r="K3" s="108">
        <v>39192411</v>
      </c>
      <c r="L3" s="108">
        <v>21416481</v>
      </c>
      <c r="M3" s="107" t="s">
        <v>658</v>
      </c>
      <c r="N3" s="107" t="s">
        <v>658</v>
      </c>
      <c r="O3" s="107" t="s">
        <v>664</v>
      </c>
      <c r="P3" s="114" t="s">
        <v>661</v>
      </c>
    </row>
    <row r="4" spans="1:16" ht="13.5" thickBot="1">
      <c r="A4" s="119">
        <v>12</v>
      </c>
      <c r="B4" s="120" t="s">
        <v>10</v>
      </c>
      <c r="C4" s="120" t="s">
        <v>9</v>
      </c>
      <c r="D4" s="120" t="s">
        <v>656</v>
      </c>
      <c r="E4" s="120" t="s">
        <v>11</v>
      </c>
      <c r="F4" s="120">
        <v>2445032080</v>
      </c>
      <c r="G4" s="120"/>
      <c r="H4" s="120" t="s">
        <v>15</v>
      </c>
      <c r="I4" s="120" t="s">
        <v>12</v>
      </c>
      <c r="J4" s="120">
        <v>43065</v>
      </c>
      <c r="K4" s="121">
        <v>39326323</v>
      </c>
      <c r="L4" s="121">
        <v>21420354</v>
      </c>
      <c r="M4" s="120" t="s">
        <v>658</v>
      </c>
      <c r="N4" s="120" t="s">
        <v>658</v>
      </c>
      <c r="O4" s="120" t="s">
        <v>665</v>
      </c>
      <c r="P4" s="122" t="s">
        <v>661</v>
      </c>
    </row>
    <row r="5" spans="1:16" ht="12.75">
      <c r="A5" s="109">
        <v>5</v>
      </c>
      <c r="B5" s="110" t="s">
        <v>120</v>
      </c>
      <c r="C5" s="110" t="s">
        <v>31</v>
      </c>
      <c r="D5" s="110" t="s">
        <v>656</v>
      </c>
      <c r="E5" s="110" t="s">
        <v>926</v>
      </c>
      <c r="F5" s="110">
        <v>2441081025</v>
      </c>
      <c r="G5" s="110">
        <v>2441081025</v>
      </c>
      <c r="H5" s="110" t="s">
        <v>124</v>
      </c>
      <c r="I5" s="110" t="s">
        <v>122</v>
      </c>
      <c r="J5" s="110">
        <v>43100</v>
      </c>
      <c r="K5" s="111">
        <v>39280610</v>
      </c>
      <c r="L5" s="111">
        <v>21903687</v>
      </c>
      <c r="M5" s="110" t="s">
        <v>659</v>
      </c>
      <c r="N5" s="110" t="s">
        <v>659</v>
      </c>
      <c r="O5" s="110" t="s">
        <v>674</v>
      </c>
      <c r="P5" s="112" t="s">
        <v>675</v>
      </c>
    </row>
    <row r="6" spans="1:16" ht="12.75">
      <c r="A6" s="113">
        <v>1</v>
      </c>
      <c r="B6" s="107" t="s">
        <v>120</v>
      </c>
      <c r="C6" s="107" t="s">
        <v>31</v>
      </c>
      <c r="D6" s="107" t="s">
        <v>656</v>
      </c>
      <c r="E6" s="107" t="s">
        <v>927</v>
      </c>
      <c r="F6" s="107">
        <v>2441055281</v>
      </c>
      <c r="G6" s="107">
        <v>2441055281</v>
      </c>
      <c r="H6" s="107" t="s">
        <v>151</v>
      </c>
      <c r="I6" s="107" t="s">
        <v>666</v>
      </c>
      <c r="J6" s="107">
        <v>43100</v>
      </c>
      <c r="K6" s="108">
        <v>39339361</v>
      </c>
      <c r="L6" s="108">
        <v>21840524</v>
      </c>
      <c r="M6" s="107" t="s">
        <v>659</v>
      </c>
      <c r="N6" s="107" t="s">
        <v>659</v>
      </c>
      <c r="O6" s="107" t="s">
        <v>729</v>
      </c>
      <c r="P6" s="114" t="s">
        <v>661</v>
      </c>
    </row>
    <row r="7" spans="1:16" ht="12.75">
      <c r="A7" s="113">
        <v>4</v>
      </c>
      <c r="B7" s="107" t="s">
        <v>32</v>
      </c>
      <c r="C7" s="107" t="s">
        <v>31</v>
      </c>
      <c r="D7" s="107" t="s">
        <v>656</v>
      </c>
      <c r="E7" s="107" t="s">
        <v>928</v>
      </c>
      <c r="F7" s="107">
        <v>2441022302</v>
      </c>
      <c r="G7" s="107">
        <v>2441022683</v>
      </c>
      <c r="H7" s="107" t="s">
        <v>91</v>
      </c>
      <c r="I7" s="107" t="s">
        <v>700</v>
      </c>
      <c r="J7" s="107">
        <v>43100</v>
      </c>
      <c r="K7" s="108">
        <v>39367275</v>
      </c>
      <c r="L7" s="108">
        <v>21905865</v>
      </c>
      <c r="M7" s="107" t="s">
        <v>659</v>
      </c>
      <c r="N7" s="107" t="s">
        <v>659</v>
      </c>
      <c r="O7" s="107" t="s">
        <v>929</v>
      </c>
      <c r="P7" s="114" t="s">
        <v>661</v>
      </c>
    </row>
    <row r="8" spans="1:16" ht="12.75">
      <c r="A8" s="113">
        <v>3</v>
      </c>
      <c r="B8" s="107" t="s">
        <v>109</v>
      </c>
      <c r="C8" s="107" t="s">
        <v>31</v>
      </c>
      <c r="D8" s="107" t="s">
        <v>656</v>
      </c>
      <c r="E8" s="107" t="s">
        <v>930</v>
      </c>
      <c r="F8" s="107">
        <v>2441061476</v>
      </c>
      <c r="G8" s="107">
        <v>2441061476</v>
      </c>
      <c r="H8" s="107" t="s">
        <v>688</v>
      </c>
      <c r="I8" s="107" t="s">
        <v>689</v>
      </c>
      <c r="J8" s="107">
        <v>43100</v>
      </c>
      <c r="K8" s="108">
        <v>39369655</v>
      </c>
      <c r="L8" s="108">
        <v>22006040</v>
      </c>
      <c r="M8" s="107" t="s">
        <v>659</v>
      </c>
      <c r="N8" s="107" t="s">
        <v>659</v>
      </c>
      <c r="O8" s="107" t="s">
        <v>931</v>
      </c>
      <c r="P8" s="114" t="s">
        <v>661</v>
      </c>
    </row>
    <row r="9" spans="1:16" ht="12.75">
      <c r="A9" s="113">
        <v>3</v>
      </c>
      <c r="B9" s="107" t="s">
        <v>120</v>
      </c>
      <c r="C9" s="107" t="s">
        <v>31</v>
      </c>
      <c r="D9" s="107" t="s">
        <v>656</v>
      </c>
      <c r="E9" s="107" t="s">
        <v>932</v>
      </c>
      <c r="F9" s="107">
        <v>2441067147</v>
      </c>
      <c r="G9" s="107">
        <v>2441067173</v>
      </c>
      <c r="H9" s="107" t="s">
        <v>146</v>
      </c>
      <c r="I9" s="107" t="s">
        <v>691</v>
      </c>
      <c r="J9" s="107">
        <v>43100</v>
      </c>
      <c r="K9" s="108">
        <v>39439084</v>
      </c>
      <c r="L9" s="108">
        <v>21966633</v>
      </c>
      <c r="M9" s="107" t="s">
        <v>659</v>
      </c>
      <c r="N9" s="107" t="s">
        <v>659</v>
      </c>
      <c r="O9" s="107" t="s">
        <v>933</v>
      </c>
      <c r="P9" s="114" t="s">
        <v>661</v>
      </c>
    </row>
    <row r="10" spans="1:16" ht="12.75">
      <c r="A10" s="113">
        <v>4</v>
      </c>
      <c r="B10" s="107" t="s">
        <v>32</v>
      </c>
      <c r="C10" s="107" t="s">
        <v>31</v>
      </c>
      <c r="D10" s="107" t="s">
        <v>656</v>
      </c>
      <c r="E10" s="107" t="s">
        <v>934</v>
      </c>
      <c r="F10" s="107">
        <v>2441021371</v>
      </c>
      <c r="G10" s="107">
        <v>2441021371</v>
      </c>
      <c r="H10" s="107" t="s">
        <v>77</v>
      </c>
      <c r="I10" s="107" t="s">
        <v>703</v>
      </c>
      <c r="J10" s="107">
        <v>43100</v>
      </c>
      <c r="K10" s="108">
        <v>39374087</v>
      </c>
      <c r="L10" s="108">
        <v>21916299</v>
      </c>
      <c r="M10" s="107" t="s">
        <v>659</v>
      </c>
      <c r="N10" s="107" t="s">
        <v>659</v>
      </c>
      <c r="O10" s="107" t="s">
        <v>697</v>
      </c>
      <c r="P10" s="114" t="s">
        <v>661</v>
      </c>
    </row>
    <row r="11" spans="1:16" ht="12.75">
      <c r="A11" s="113">
        <v>2</v>
      </c>
      <c r="B11" s="107" t="s">
        <v>60</v>
      </c>
      <c r="C11" s="107" t="s">
        <v>31</v>
      </c>
      <c r="D11" s="107" t="s">
        <v>656</v>
      </c>
      <c r="E11" s="107" t="s">
        <v>61</v>
      </c>
      <c r="F11" s="107">
        <v>2441075134</v>
      </c>
      <c r="G11" s="107">
        <v>2441022647</v>
      </c>
      <c r="H11" s="107" t="s">
        <v>64</v>
      </c>
      <c r="I11" s="107" t="s">
        <v>679</v>
      </c>
      <c r="J11" s="107">
        <v>43100</v>
      </c>
      <c r="K11" s="108">
        <v>39376020</v>
      </c>
      <c r="L11" s="108">
        <v>21930252</v>
      </c>
      <c r="M11" s="107" t="s">
        <v>659</v>
      </c>
      <c r="N11" s="107" t="s">
        <v>658</v>
      </c>
      <c r="O11" s="107" t="s">
        <v>704</v>
      </c>
      <c r="P11" s="114" t="s">
        <v>661</v>
      </c>
    </row>
    <row r="12" spans="1:16" ht="12.75">
      <c r="A12" s="113">
        <v>3</v>
      </c>
      <c r="B12" s="107" t="s">
        <v>109</v>
      </c>
      <c r="C12" s="107" t="s">
        <v>31</v>
      </c>
      <c r="D12" s="107" t="s">
        <v>656</v>
      </c>
      <c r="E12" s="107" t="s">
        <v>935</v>
      </c>
      <c r="F12" s="107">
        <v>2441061332</v>
      </c>
      <c r="G12" s="107">
        <v>2441061332</v>
      </c>
      <c r="H12" s="107" t="s">
        <v>156</v>
      </c>
      <c r="I12" s="107" t="s">
        <v>154</v>
      </c>
      <c r="J12" s="107">
        <v>43100</v>
      </c>
      <c r="K12" s="108">
        <v>39363037</v>
      </c>
      <c r="L12" s="108">
        <v>21973255</v>
      </c>
      <c r="M12" s="107" t="s">
        <v>659</v>
      </c>
      <c r="N12" s="107" t="s">
        <v>659</v>
      </c>
      <c r="O12" s="107" t="s">
        <v>936</v>
      </c>
      <c r="P12" s="114" t="s">
        <v>661</v>
      </c>
    </row>
    <row r="13" spans="1:16" ht="12.75">
      <c r="A13" s="113">
        <v>4</v>
      </c>
      <c r="B13" s="107" t="s">
        <v>109</v>
      </c>
      <c r="C13" s="107" t="s">
        <v>31</v>
      </c>
      <c r="D13" s="107" t="s">
        <v>656</v>
      </c>
      <c r="E13" s="107" t="s">
        <v>937</v>
      </c>
      <c r="F13" s="107">
        <v>2441021393</v>
      </c>
      <c r="G13" s="107">
        <v>2441021393</v>
      </c>
      <c r="H13" s="107" t="s">
        <v>118</v>
      </c>
      <c r="I13" s="107" t="s">
        <v>706</v>
      </c>
      <c r="J13" s="107">
        <v>43100</v>
      </c>
      <c r="K13" s="108">
        <v>39402617</v>
      </c>
      <c r="L13" s="108">
        <v>21894853</v>
      </c>
      <c r="M13" s="107" t="s">
        <v>659</v>
      </c>
      <c r="N13" s="107" t="s">
        <v>659</v>
      </c>
      <c r="O13" s="107" t="s">
        <v>714</v>
      </c>
      <c r="P13" s="114" t="s">
        <v>661</v>
      </c>
    </row>
    <row r="14" spans="1:16" ht="12.75">
      <c r="A14" s="113">
        <v>3</v>
      </c>
      <c r="B14" s="107" t="s">
        <v>32</v>
      </c>
      <c r="C14" s="107" t="s">
        <v>31</v>
      </c>
      <c r="D14" s="107" t="s">
        <v>656</v>
      </c>
      <c r="E14" s="107" t="s">
        <v>938</v>
      </c>
      <c r="F14" s="107">
        <v>2441073912</v>
      </c>
      <c r="G14" s="107">
        <v>2441021773</v>
      </c>
      <c r="H14" s="107" t="s">
        <v>50</v>
      </c>
      <c r="I14" s="107" t="s">
        <v>694</v>
      </c>
      <c r="J14" s="107">
        <v>43100</v>
      </c>
      <c r="K14" s="108">
        <v>39365468</v>
      </c>
      <c r="L14" s="108">
        <v>21926746</v>
      </c>
      <c r="M14" s="107" t="s">
        <v>659</v>
      </c>
      <c r="N14" s="107" t="s">
        <v>659</v>
      </c>
      <c r="O14" s="107" t="s">
        <v>939</v>
      </c>
      <c r="P14" s="114" t="s">
        <v>719</v>
      </c>
    </row>
    <row r="15" spans="1:16" ht="12.75">
      <c r="A15" s="113">
        <v>2</v>
      </c>
      <c r="B15" s="107" t="s">
        <v>109</v>
      </c>
      <c r="C15" s="107" t="s">
        <v>31</v>
      </c>
      <c r="D15" s="107" t="s">
        <v>656</v>
      </c>
      <c r="E15" s="107" t="s">
        <v>940</v>
      </c>
      <c r="F15" s="107">
        <v>2441028506</v>
      </c>
      <c r="G15" s="107">
        <v>2441028503</v>
      </c>
      <c r="H15" s="107" t="s">
        <v>135</v>
      </c>
      <c r="I15" s="107" t="s">
        <v>681</v>
      </c>
      <c r="J15" s="107">
        <v>43100</v>
      </c>
      <c r="K15" s="108">
        <v>39392226</v>
      </c>
      <c r="L15" s="108">
        <v>21921493</v>
      </c>
      <c r="M15" s="107" t="s">
        <v>659</v>
      </c>
      <c r="N15" s="107" t="s">
        <v>659</v>
      </c>
      <c r="O15" s="107" t="s">
        <v>783</v>
      </c>
      <c r="P15" s="114" t="s">
        <v>719</v>
      </c>
    </row>
    <row r="16" spans="1:16" ht="12.75">
      <c r="A16" s="113">
        <v>1</v>
      </c>
      <c r="B16" s="107" t="s">
        <v>32</v>
      </c>
      <c r="C16" s="107" t="s">
        <v>31</v>
      </c>
      <c r="D16" s="107" t="s">
        <v>656</v>
      </c>
      <c r="E16" s="107" t="s">
        <v>104</v>
      </c>
      <c r="F16" s="107">
        <v>2441041534</v>
      </c>
      <c r="G16" s="107">
        <v>2441041534</v>
      </c>
      <c r="H16" s="107" t="s">
        <v>107</v>
      </c>
      <c r="I16" s="107" t="s">
        <v>668</v>
      </c>
      <c r="J16" s="107">
        <v>43100</v>
      </c>
      <c r="K16" s="108">
        <v>39356654</v>
      </c>
      <c r="L16" s="108">
        <v>21912514</v>
      </c>
      <c r="M16" s="107" t="s">
        <v>659</v>
      </c>
      <c r="N16" s="107" t="s">
        <v>659</v>
      </c>
      <c r="O16" s="107" t="s">
        <v>941</v>
      </c>
      <c r="P16" s="114" t="s">
        <v>719</v>
      </c>
    </row>
    <row r="17" spans="1:16" ht="12.75">
      <c r="A17" s="113">
        <v>1</v>
      </c>
      <c r="B17" s="107" t="s">
        <v>32</v>
      </c>
      <c r="C17" s="107" t="s">
        <v>31</v>
      </c>
      <c r="D17" s="107" t="s">
        <v>656</v>
      </c>
      <c r="E17" s="107" t="s">
        <v>942</v>
      </c>
      <c r="F17" s="107">
        <v>2441023978</v>
      </c>
      <c r="G17" s="107">
        <v>2441073860</v>
      </c>
      <c r="H17" s="107" t="s">
        <v>67</v>
      </c>
      <c r="I17" s="107" t="s">
        <v>670</v>
      </c>
      <c r="J17" s="107">
        <v>43132</v>
      </c>
      <c r="K17" s="108">
        <v>39363810</v>
      </c>
      <c r="L17" s="108">
        <v>21915383</v>
      </c>
      <c r="M17" s="107" t="s">
        <v>659</v>
      </c>
      <c r="N17" s="107" t="s">
        <v>659</v>
      </c>
      <c r="O17" s="107" t="s">
        <v>671</v>
      </c>
      <c r="P17" s="114" t="s">
        <v>661</v>
      </c>
    </row>
    <row r="18" spans="1:16" ht="12.75">
      <c r="A18" s="113">
        <v>5</v>
      </c>
      <c r="B18" s="107" t="s">
        <v>32</v>
      </c>
      <c r="C18" s="107" t="s">
        <v>31</v>
      </c>
      <c r="D18" s="107" t="s">
        <v>656</v>
      </c>
      <c r="E18" s="107" t="s">
        <v>943</v>
      </c>
      <c r="F18" s="107">
        <v>2441070665</v>
      </c>
      <c r="G18" s="107">
        <v>2441079743</v>
      </c>
      <c r="H18" s="107" t="s">
        <v>58</v>
      </c>
      <c r="I18" s="107" t="s">
        <v>711</v>
      </c>
      <c r="J18" s="107">
        <v>43132</v>
      </c>
      <c r="K18" s="108">
        <v>39354265</v>
      </c>
      <c r="L18" s="108">
        <v>21930275</v>
      </c>
      <c r="M18" s="107" t="s">
        <v>659</v>
      </c>
      <c r="N18" s="107" t="s">
        <v>659</v>
      </c>
      <c r="O18" s="107" t="s">
        <v>709</v>
      </c>
      <c r="P18" s="114" t="s">
        <v>661</v>
      </c>
    </row>
    <row r="19" spans="1:16" ht="12.75">
      <c r="A19" s="113">
        <v>1</v>
      </c>
      <c r="B19" s="107" t="s">
        <v>32</v>
      </c>
      <c r="C19" s="107" t="s">
        <v>31</v>
      </c>
      <c r="D19" s="107" t="s">
        <v>656</v>
      </c>
      <c r="E19" s="107" t="s">
        <v>944</v>
      </c>
      <c r="F19" s="107">
        <v>2441023977</v>
      </c>
      <c r="G19" s="107">
        <v>2441073860</v>
      </c>
      <c r="H19" s="107" t="s">
        <v>672</v>
      </c>
      <c r="I19" s="107" t="s">
        <v>673</v>
      </c>
      <c r="J19" s="107">
        <v>43132</v>
      </c>
      <c r="K19" s="108">
        <v>39363588</v>
      </c>
      <c r="L19" s="108">
        <v>21915399</v>
      </c>
      <c r="M19" s="107" t="s">
        <v>659</v>
      </c>
      <c r="N19" s="107" t="s">
        <v>659</v>
      </c>
      <c r="O19" s="107" t="s">
        <v>945</v>
      </c>
      <c r="P19" s="114" t="s">
        <v>661</v>
      </c>
    </row>
    <row r="20" spans="1:16" ht="12.75">
      <c r="A20" s="113">
        <v>3</v>
      </c>
      <c r="B20" s="107" t="s">
        <v>32</v>
      </c>
      <c r="C20" s="107" t="s">
        <v>31</v>
      </c>
      <c r="D20" s="107" t="s">
        <v>656</v>
      </c>
      <c r="E20" s="107" t="s">
        <v>946</v>
      </c>
      <c r="F20" s="107">
        <v>2441021418</v>
      </c>
      <c r="G20" s="107">
        <v>2441077557</v>
      </c>
      <c r="H20" s="107" t="s">
        <v>101</v>
      </c>
      <c r="I20" s="107" t="s">
        <v>696</v>
      </c>
      <c r="J20" s="107">
        <v>43100</v>
      </c>
      <c r="K20" s="108">
        <v>39359652</v>
      </c>
      <c r="L20" s="108">
        <v>21935004</v>
      </c>
      <c r="M20" s="107" t="s">
        <v>659</v>
      </c>
      <c r="N20" s="107" t="s">
        <v>659</v>
      </c>
      <c r="O20" s="107" t="s">
        <v>764</v>
      </c>
      <c r="P20" s="114" t="s">
        <v>661</v>
      </c>
    </row>
    <row r="21" spans="1:16" ht="12.75">
      <c r="A21" s="113">
        <v>5</v>
      </c>
      <c r="B21" s="107" t="s">
        <v>32</v>
      </c>
      <c r="C21" s="107" t="s">
        <v>31</v>
      </c>
      <c r="D21" s="107" t="s">
        <v>656</v>
      </c>
      <c r="E21" s="107" t="s">
        <v>947</v>
      </c>
      <c r="F21" s="107">
        <v>2441041787</v>
      </c>
      <c r="G21" s="107">
        <v>2441041787</v>
      </c>
      <c r="H21" s="107" t="s">
        <v>35</v>
      </c>
      <c r="I21" s="107" t="s">
        <v>713</v>
      </c>
      <c r="J21" s="107">
        <v>43100</v>
      </c>
      <c r="K21" s="108">
        <v>39357531</v>
      </c>
      <c r="L21" s="108">
        <v>21926493</v>
      </c>
      <c r="M21" s="107" t="s">
        <v>659</v>
      </c>
      <c r="N21" s="107" t="s">
        <v>659</v>
      </c>
      <c r="O21" s="107" t="s">
        <v>773</v>
      </c>
      <c r="P21" s="114" t="s">
        <v>661</v>
      </c>
    </row>
    <row r="22" spans="1:16" ht="12.75">
      <c r="A22" s="113">
        <v>1</v>
      </c>
      <c r="B22" s="107" t="s">
        <v>120</v>
      </c>
      <c r="C22" s="107" t="s">
        <v>31</v>
      </c>
      <c r="D22" s="107" t="s">
        <v>656</v>
      </c>
      <c r="E22" s="107" t="s">
        <v>948</v>
      </c>
      <c r="F22" s="107">
        <v>2441036309</v>
      </c>
      <c r="G22" s="107">
        <v>2441036309</v>
      </c>
      <c r="H22" s="107" t="s">
        <v>140</v>
      </c>
      <c r="I22" s="107" t="s">
        <v>949</v>
      </c>
      <c r="J22" s="107">
        <v>43100</v>
      </c>
      <c r="K22" s="108">
        <v>39323095</v>
      </c>
      <c r="L22" s="108">
        <v>21875534</v>
      </c>
      <c r="M22" s="107" t="s">
        <v>659</v>
      </c>
      <c r="N22" s="107" t="s">
        <v>659</v>
      </c>
      <c r="O22" s="107" t="s">
        <v>677</v>
      </c>
      <c r="P22" s="114" t="s">
        <v>661</v>
      </c>
    </row>
    <row r="23" spans="1:16" ht="12.75">
      <c r="A23" s="113">
        <v>2</v>
      </c>
      <c r="B23" s="107" t="s">
        <v>32</v>
      </c>
      <c r="C23" s="107" t="s">
        <v>31</v>
      </c>
      <c r="D23" s="107" t="s">
        <v>656</v>
      </c>
      <c r="E23" s="107" t="s">
        <v>950</v>
      </c>
      <c r="F23" s="107">
        <v>2441021439</v>
      </c>
      <c r="G23" s="107">
        <v>2441021439</v>
      </c>
      <c r="H23" s="107" t="s">
        <v>70</v>
      </c>
      <c r="I23" s="107" t="s">
        <v>683</v>
      </c>
      <c r="J23" s="107">
        <v>43100</v>
      </c>
      <c r="K23" s="108">
        <v>39369265</v>
      </c>
      <c r="L23" s="108">
        <v>21921733</v>
      </c>
      <c r="M23" s="107" t="s">
        <v>659</v>
      </c>
      <c r="N23" s="107" t="s">
        <v>659</v>
      </c>
      <c r="O23" s="107" t="s">
        <v>684</v>
      </c>
      <c r="P23" s="114" t="s">
        <v>661</v>
      </c>
    </row>
    <row r="24" spans="1:16" ht="12.75">
      <c r="A24" s="113">
        <v>3</v>
      </c>
      <c r="B24" s="107" t="s">
        <v>32</v>
      </c>
      <c r="C24" s="107" t="s">
        <v>31</v>
      </c>
      <c r="D24" s="107" t="s">
        <v>656</v>
      </c>
      <c r="E24" s="107" t="s">
        <v>951</v>
      </c>
      <c r="F24" s="107">
        <v>2441021773</v>
      </c>
      <c r="G24" s="107">
        <v>2441021773</v>
      </c>
      <c r="H24" s="107" t="s">
        <v>73</v>
      </c>
      <c r="I24" s="107" t="s">
        <v>698</v>
      </c>
      <c r="J24" s="107">
        <v>43100</v>
      </c>
      <c r="K24" s="108">
        <v>39365773</v>
      </c>
      <c r="L24" s="108">
        <v>21926883</v>
      </c>
      <c r="M24" s="107" t="s">
        <v>659</v>
      </c>
      <c r="N24" s="107" t="s">
        <v>659</v>
      </c>
      <c r="O24" s="107" t="s">
        <v>669</v>
      </c>
      <c r="P24" s="114" t="s">
        <v>661</v>
      </c>
    </row>
    <row r="25" spans="1:16" ht="12.75">
      <c r="A25" s="113">
        <v>4</v>
      </c>
      <c r="B25" s="107" t="s">
        <v>32</v>
      </c>
      <c r="C25" s="107" t="s">
        <v>31</v>
      </c>
      <c r="D25" s="107" t="s">
        <v>656</v>
      </c>
      <c r="E25" s="107" t="s">
        <v>952</v>
      </c>
      <c r="F25" s="107">
        <v>2441026192</v>
      </c>
      <c r="G25" s="107">
        <v>2441026178</v>
      </c>
      <c r="H25" s="107" t="s">
        <v>54</v>
      </c>
      <c r="I25" s="107" t="s">
        <v>708</v>
      </c>
      <c r="J25" s="107">
        <v>43100</v>
      </c>
      <c r="K25" s="108">
        <v>39369962</v>
      </c>
      <c r="L25" s="108">
        <v>21913858</v>
      </c>
      <c r="M25" s="107" t="s">
        <v>659</v>
      </c>
      <c r="N25" s="107" t="s">
        <v>659</v>
      </c>
      <c r="O25" s="107" t="s">
        <v>953</v>
      </c>
      <c r="P25" s="114" t="s">
        <v>661</v>
      </c>
    </row>
    <row r="26" spans="1:16" ht="12.75">
      <c r="A26" s="113">
        <v>5</v>
      </c>
      <c r="B26" s="107" t="s">
        <v>120</v>
      </c>
      <c r="C26" s="107" t="s">
        <v>31</v>
      </c>
      <c r="D26" s="107" t="s">
        <v>656</v>
      </c>
      <c r="E26" s="107" t="s">
        <v>954</v>
      </c>
      <c r="F26" s="107">
        <v>2441088307</v>
      </c>
      <c r="G26" s="107">
        <v>2441088307</v>
      </c>
      <c r="H26" s="107" t="s">
        <v>129</v>
      </c>
      <c r="I26" s="107" t="s">
        <v>715</v>
      </c>
      <c r="J26" s="107">
        <v>43132</v>
      </c>
      <c r="K26" s="108">
        <v>39277185</v>
      </c>
      <c r="L26" s="108">
        <v>21960763</v>
      </c>
      <c r="M26" s="107" t="s">
        <v>659</v>
      </c>
      <c r="N26" s="107" t="s">
        <v>659</v>
      </c>
      <c r="O26" s="107" t="s">
        <v>955</v>
      </c>
      <c r="P26" s="114" t="s">
        <v>661</v>
      </c>
    </row>
    <row r="27" spans="1:16" ht="12.75">
      <c r="A27" s="113">
        <v>5</v>
      </c>
      <c r="B27" s="107" t="s">
        <v>32</v>
      </c>
      <c r="C27" s="107" t="s">
        <v>31</v>
      </c>
      <c r="D27" s="107" t="s">
        <v>656</v>
      </c>
      <c r="E27" s="107" t="s">
        <v>956</v>
      </c>
      <c r="F27" s="107">
        <v>2441022806</v>
      </c>
      <c r="G27" s="107">
        <v>2441020322</v>
      </c>
      <c r="H27" s="107" t="s">
        <v>82</v>
      </c>
      <c r="I27" s="107" t="s">
        <v>717</v>
      </c>
      <c r="J27" s="107">
        <v>43132</v>
      </c>
      <c r="K27" s="108">
        <v>39358792</v>
      </c>
      <c r="L27" s="108">
        <v>21921266</v>
      </c>
      <c r="M27" s="107" t="s">
        <v>659</v>
      </c>
      <c r="N27" s="107" t="s">
        <v>659</v>
      </c>
      <c r="O27" s="107" t="s">
        <v>757</v>
      </c>
      <c r="P27" s="114" t="s">
        <v>661</v>
      </c>
    </row>
    <row r="28" spans="1:16" ht="12.75">
      <c r="A28" s="113">
        <v>1</v>
      </c>
      <c r="B28" s="107" t="s">
        <v>32</v>
      </c>
      <c r="C28" s="107" t="s">
        <v>31</v>
      </c>
      <c r="D28" s="107" t="s">
        <v>656</v>
      </c>
      <c r="E28" s="107" t="s">
        <v>957</v>
      </c>
      <c r="F28" s="107">
        <v>2441022664</v>
      </c>
      <c r="G28" s="107">
        <v>2441022542</v>
      </c>
      <c r="H28" s="107" t="s">
        <v>86</v>
      </c>
      <c r="I28" s="107" t="s">
        <v>668</v>
      </c>
      <c r="J28" s="107">
        <v>43100</v>
      </c>
      <c r="K28" s="108">
        <v>39359537</v>
      </c>
      <c r="L28" s="108">
        <v>21912605</v>
      </c>
      <c r="M28" s="107" t="s">
        <v>659</v>
      </c>
      <c r="N28" s="107" t="s">
        <v>659</v>
      </c>
      <c r="O28" s="107" t="s">
        <v>678</v>
      </c>
      <c r="P28" s="114" t="s">
        <v>661</v>
      </c>
    </row>
    <row r="29" spans="1:16" ht="13.5" thickBot="1">
      <c r="A29" s="115">
        <v>2</v>
      </c>
      <c r="B29" s="116" t="s">
        <v>32</v>
      </c>
      <c r="C29" s="116" t="s">
        <v>31</v>
      </c>
      <c r="D29" s="116" t="s">
        <v>656</v>
      </c>
      <c r="E29" s="116" t="s">
        <v>958</v>
      </c>
      <c r="F29" s="116">
        <v>2441023602</v>
      </c>
      <c r="G29" s="116">
        <v>2441041846</v>
      </c>
      <c r="H29" s="116" t="s">
        <v>96</v>
      </c>
      <c r="I29" s="116" t="s">
        <v>685</v>
      </c>
      <c r="J29" s="116">
        <v>43131</v>
      </c>
      <c r="K29" s="117">
        <v>39369189</v>
      </c>
      <c r="L29" s="117">
        <v>21930672</v>
      </c>
      <c r="M29" s="116" t="s">
        <v>659</v>
      </c>
      <c r="N29" s="116" t="s">
        <v>659</v>
      </c>
      <c r="O29" s="116" t="s">
        <v>686</v>
      </c>
      <c r="P29" s="118" t="s">
        <v>661</v>
      </c>
    </row>
    <row r="30" spans="1:16" ht="12.75">
      <c r="A30" s="123">
        <v>11</v>
      </c>
      <c r="B30" s="124" t="s">
        <v>103</v>
      </c>
      <c r="C30" s="124" t="s">
        <v>158</v>
      </c>
      <c r="D30" s="124" t="s">
        <v>656</v>
      </c>
      <c r="E30" s="124" t="s">
        <v>959</v>
      </c>
      <c r="F30" s="124">
        <v>2441092300</v>
      </c>
      <c r="G30" s="124">
        <v>2441092300</v>
      </c>
      <c r="H30" s="124" t="s">
        <v>721</v>
      </c>
      <c r="I30" s="124" t="s">
        <v>722</v>
      </c>
      <c r="J30" s="124">
        <v>43067</v>
      </c>
      <c r="K30" s="125">
        <v>39331588</v>
      </c>
      <c r="L30" s="125">
        <v>21687021</v>
      </c>
      <c r="M30" s="124" t="s">
        <v>659</v>
      </c>
      <c r="N30" s="124" t="s">
        <v>658</v>
      </c>
      <c r="O30" s="124" t="s">
        <v>723</v>
      </c>
      <c r="P30" s="126" t="s">
        <v>661</v>
      </c>
    </row>
    <row r="31" spans="1:16" ht="13.5" thickBot="1">
      <c r="A31" s="119">
        <v>11</v>
      </c>
      <c r="B31" s="120" t="s">
        <v>103</v>
      </c>
      <c r="C31" s="120" t="s">
        <v>158</v>
      </c>
      <c r="D31" s="120" t="s">
        <v>656</v>
      </c>
      <c r="E31" s="120" t="s">
        <v>159</v>
      </c>
      <c r="F31" s="120">
        <v>2441095232</v>
      </c>
      <c r="G31" s="120">
        <v>2114095232</v>
      </c>
      <c r="H31" s="120" t="s">
        <v>162</v>
      </c>
      <c r="I31" s="120" t="s">
        <v>724</v>
      </c>
      <c r="J31" s="120">
        <v>43150</v>
      </c>
      <c r="K31" s="121">
        <v>39310087</v>
      </c>
      <c r="L31" s="121">
        <v>21732050</v>
      </c>
      <c r="M31" s="120" t="s">
        <v>659</v>
      </c>
      <c r="N31" s="120" t="s">
        <v>658</v>
      </c>
      <c r="O31" s="120" t="s">
        <v>725</v>
      </c>
      <c r="P31" s="122" t="s">
        <v>661</v>
      </c>
    </row>
    <row r="32" spans="1:16" ht="12.75">
      <c r="A32" s="109">
        <v>9</v>
      </c>
      <c r="B32" s="110" t="s">
        <v>60</v>
      </c>
      <c r="C32" s="110" t="s">
        <v>170</v>
      </c>
      <c r="D32" s="110" t="s">
        <v>656</v>
      </c>
      <c r="E32" s="110" t="s">
        <v>960</v>
      </c>
      <c r="F32" s="110">
        <v>2441084214</v>
      </c>
      <c r="G32" s="110">
        <v>2441084214</v>
      </c>
      <c r="H32" s="110" t="s">
        <v>189</v>
      </c>
      <c r="I32" s="110" t="s">
        <v>726</v>
      </c>
      <c r="J32" s="110">
        <v>43061</v>
      </c>
      <c r="K32" s="111">
        <v>39484367</v>
      </c>
      <c r="L32" s="111">
        <v>21847179</v>
      </c>
      <c r="M32" s="110" t="s">
        <v>659</v>
      </c>
      <c r="N32" s="110" t="s">
        <v>659</v>
      </c>
      <c r="O32" s="110" t="s">
        <v>727</v>
      </c>
      <c r="P32" s="112" t="s">
        <v>661</v>
      </c>
    </row>
    <row r="33" spans="1:16" ht="12.75">
      <c r="A33" s="113">
        <v>10</v>
      </c>
      <c r="B33" s="107" t="s">
        <v>171</v>
      </c>
      <c r="C33" s="107" t="s">
        <v>170</v>
      </c>
      <c r="D33" s="107" t="s">
        <v>656</v>
      </c>
      <c r="E33" s="107" t="s">
        <v>961</v>
      </c>
      <c r="F33" s="107">
        <v>2445097478</v>
      </c>
      <c r="G33" s="107">
        <v>2445097479</v>
      </c>
      <c r="H33" s="107" t="s">
        <v>211</v>
      </c>
      <c r="I33" s="107" t="s">
        <v>731</v>
      </c>
      <c r="J33" s="107">
        <v>43060</v>
      </c>
      <c r="K33" s="108">
        <v>39424620</v>
      </c>
      <c r="L33" s="108">
        <v>21692966</v>
      </c>
      <c r="M33" s="107" t="s">
        <v>659</v>
      </c>
      <c r="N33" s="107" t="s">
        <v>659</v>
      </c>
      <c r="O33" s="107" t="s">
        <v>710</v>
      </c>
      <c r="P33" s="114" t="s">
        <v>661</v>
      </c>
    </row>
    <row r="34" spans="1:16" ht="12.75">
      <c r="A34" s="113">
        <v>9</v>
      </c>
      <c r="B34" s="107" t="s">
        <v>60</v>
      </c>
      <c r="C34" s="107" t="s">
        <v>170</v>
      </c>
      <c r="D34" s="107" t="s">
        <v>656</v>
      </c>
      <c r="E34" s="107" t="s">
        <v>962</v>
      </c>
      <c r="F34" s="107">
        <v>2441085013</v>
      </c>
      <c r="G34" s="107">
        <v>2441085013</v>
      </c>
      <c r="H34" s="107" t="s">
        <v>205</v>
      </c>
      <c r="I34" s="107" t="s">
        <v>530</v>
      </c>
      <c r="J34" s="107">
        <v>43061</v>
      </c>
      <c r="K34" s="108">
        <v>39458456</v>
      </c>
      <c r="L34" s="108">
        <v>21801846</v>
      </c>
      <c r="M34" s="107" t="s">
        <v>659</v>
      </c>
      <c r="N34" s="107" t="s">
        <v>659</v>
      </c>
      <c r="O34" s="107" t="s">
        <v>963</v>
      </c>
      <c r="P34" s="114" t="s">
        <v>661</v>
      </c>
    </row>
    <row r="35" spans="1:16" ht="12.75">
      <c r="A35" s="113">
        <v>10</v>
      </c>
      <c r="B35" s="107" t="s">
        <v>180</v>
      </c>
      <c r="C35" s="107" t="s">
        <v>170</v>
      </c>
      <c r="D35" s="107" t="s">
        <v>656</v>
      </c>
      <c r="E35" s="107" t="s">
        <v>733</v>
      </c>
      <c r="F35" s="107">
        <v>2445043257</v>
      </c>
      <c r="G35" s="107">
        <v>2445043257</v>
      </c>
      <c r="H35" s="107" t="s">
        <v>184</v>
      </c>
      <c r="I35" s="107" t="s">
        <v>504</v>
      </c>
      <c r="J35" s="107">
        <v>43060</v>
      </c>
      <c r="K35" s="108">
        <v>39357485</v>
      </c>
      <c r="L35" s="108">
        <v>21663184</v>
      </c>
      <c r="M35" s="107" t="s">
        <v>659</v>
      </c>
      <c r="N35" s="107" t="s">
        <v>658</v>
      </c>
      <c r="O35" s="107" t="s">
        <v>734</v>
      </c>
      <c r="P35" s="114" t="s">
        <v>661</v>
      </c>
    </row>
    <row r="36" spans="1:16" ht="12.75">
      <c r="A36" s="113">
        <v>10</v>
      </c>
      <c r="B36" s="107" t="s">
        <v>180</v>
      </c>
      <c r="C36" s="107" t="s">
        <v>170</v>
      </c>
      <c r="D36" s="107" t="s">
        <v>656</v>
      </c>
      <c r="E36" s="107" t="s">
        <v>964</v>
      </c>
      <c r="F36" s="107">
        <v>2445061231</v>
      </c>
      <c r="G36" s="107">
        <v>2445061231</v>
      </c>
      <c r="H36" s="107" t="s">
        <v>200</v>
      </c>
      <c r="I36" s="107"/>
      <c r="J36" s="107">
        <v>43060</v>
      </c>
      <c r="K36" s="108">
        <v>39397599</v>
      </c>
      <c r="L36" s="108">
        <v>21599961</v>
      </c>
      <c r="M36" s="107" t="s">
        <v>659</v>
      </c>
      <c r="N36" s="107" t="s">
        <v>658</v>
      </c>
      <c r="O36" s="107" t="s">
        <v>753</v>
      </c>
      <c r="P36" s="114" t="s">
        <v>661</v>
      </c>
    </row>
    <row r="37" spans="1:16" ht="12.75">
      <c r="A37" s="113">
        <v>10</v>
      </c>
      <c r="B37" s="107" t="s">
        <v>180</v>
      </c>
      <c r="C37" s="107" t="s">
        <v>170</v>
      </c>
      <c r="D37" s="107" t="s">
        <v>656</v>
      </c>
      <c r="E37" s="107" t="s">
        <v>192</v>
      </c>
      <c r="F37" s="107">
        <v>2445061412</v>
      </c>
      <c r="G37" s="107"/>
      <c r="H37" s="107" t="s">
        <v>195</v>
      </c>
      <c r="I37" s="107" t="s">
        <v>508</v>
      </c>
      <c r="J37" s="107">
        <v>43060</v>
      </c>
      <c r="K37" s="108">
        <v>39409481</v>
      </c>
      <c r="L37" s="108">
        <v>21586030</v>
      </c>
      <c r="M37" s="107" t="s">
        <v>659</v>
      </c>
      <c r="N37" s="107" t="s">
        <v>659</v>
      </c>
      <c r="O37" s="107" t="s">
        <v>735</v>
      </c>
      <c r="P37" s="114" t="s">
        <v>661</v>
      </c>
    </row>
    <row r="38" spans="1:16" ht="12.75">
      <c r="A38" s="113">
        <v>10</v>
      </c>
      <c r="B38" s="107" t="s">
        <v>171</v>
      </c>
      <c r="C38" s="107" t="s">
        <v>170</v>
      </c>
      <c r="D38" s="107" t="s">
        <v>656</v>
      </c>
      <c r="E38" s="107" t="s">
        <v>965</v>
      </c>
      <c r="F38" s="107">
        <v>2445041682</v>
      </c>
      <c r="G38" s="107">
        <v>2445041682</v>
      </c>
      <c r="H38" s="107" t="s">
        <v>174</v>
      </c>
      <c r="I38" s="107" t="s">
        <v>737</v>
      </c>
      <c r="J38" s="107">
        <v>43060</v>
      </c>
      <c r="K38" s="108">
        <v>39431866</v>
      </c>
      <c r="L38" s="108">
        <v>21661770</v>
      </c>
      <c r="M38" s="107" t="s">
        <v>659</v>
      </c>
      <c r="N38" s="107" t="s">
        <v>659</v>
      </c>
      <c r="O38" s="107" t="s">
        <v>738</v>
      </c>
      <c r="P38" s="114" t="s">
        <v>661</v>
      </c>
    </row>
    <row r="39" spans="1:16" ht="12.75">
      <c r="A39" s="113">
        <v>10</v>
      </c>
      <c r="B39" s="107" t="s">
        <v>171</v>
      </c>
      <c r="C39" s="107" t="s">
        <v>170</v>
      </c>
      <c r="D39" s="107" t="s">
        <v>656</v>
      </c>
      <c r="E39" s="107" t="s">
        <v>966</v>
      </c>
      <c r="F39" s="107">
        <v>2445042011</v>
      </c>
      <c r="G39" s="107">
        <v>2445042011</v>
      </c>
      <c r="H39" s="107" t="s">
        <v>179</v>
      </c>
      <c r="I39" s="107"/>
      <c r="J39" s="107">
        <v>43060</v>
      </c>
      <c r="K39" s="108">
        <v>39423123</v>
      </c>
      <c r="L39" s="108">
        <v>21661341</v>
      </c>
      <c r="M39" s="107" t="s">
        <v>659</v>
      </c>
      <c r="N39" s="107" t="s">
        <v>659</v>
      </c>
      <c r="O39" s="107" t="s">
        <v>967</v>
      </c>
      <c r="P39" s="114" t="s">
        <v>661</v>
      </c>
    </row>
    <row r="40" spans="1:16" ht="13.5" thickBot="1">
      <c r="A40" s="115">
        <v>10</v>
      </c>
      <c r="B40" s="116" t="s">
        <v>60</v>
      </c>
      <c r="C40" s="116" t="s">
        <v>170</v>
      </c>
      <c r="D40" s="116" t="s">
        <v>656</v>
      </c>
      <c r="E40" s="116" t="s">
        <v>968</v>
      </c>
      <c r="F40" s="116">
        <v>2441039876</v>
      </c>
      <c r="G40" s="116">
        <v>2441039876</v>
      </c>
      <c r="H40" s="116" t="s">
        <v>216</v>
      </c>
      <c r="I40" s="116" t="s">
        <v>740</v>
      </c>
      <c r="J40" s="116">
        <v>43064</v>
      </c>
      <c r="K40" s="117">
        <v>39415318</v>
      </c>
      <c r="L40" s="117">
        <v>21798231</v>
      </c>
      <c r="M40" s="116" t="s">
        <v>659</v>
      </c>
      <c r="N40" s="116" t="s">
        <v>658</v>
      </c>
      <c r="O40" s="116" t="s">
        <v>741</v>
      </c>
      <c r="P40" s="118" t="s">
        <v>661</v>
      </c>
    </row>
    <row r="41" spans="1:16" ht="12.75">
      <c r="A41" s="123">
        <v>8</v>
      </c>
      <c r="B41" s="124" t="s">
        <v>60</v>
      </c>
      <c r="C41" s="124" t="s">
        <v>219</v>
      </c>
      <c r="D41" s="124" t="s">
        <v>656</v>
      </c>
      <c r="E41" s="124" t="s">
        <v>969</v>
      </c>
      <c r="F41" s="124">
        <v>2444022282</v>
      </c>
      <c r="G41" s="124">
        <v>2444022001</v>
      </c>
      <c r="H41" s="124" t="s">
        <v>224</v>
      </c>
      <c r="I41" s="124" t="s">
        <v>742</v>
      </c>
      <c r="J41" s="124">
        <v>43200</v>
      </c>
      <c r="K41" s="125">
        <v>39468485</v>
      </c>
      <c r="L41" s="125">
        <v>22082751</v>
      </c>
      <c r="M41" s="124" t="s">
        <v>659</v>
      </c>
      <c r="N41" s="124" t="s">
        <v>659</v>
      </c>
      <c r="O41" s="124" t="s">
        <v>743</v>
      </c>
      <c r="P41" s="126" t="s">
        <v>661</v>
      </c>
    </row>
    <row r="42" spans="1:16" ht="12.75">
      <c r="A42" s="113">
        <v>8</v>
      </c>
      <c r="B42" s="107" t="s">
        <v>171</v>
      </c>
      <c r="C42" s="107" t="s">
        <v>219</v>
      </c>
      <c r="D42" s="107" t="s">
        <v>656</v>
      </c>
      <c r="E42" s="107" t="s">
        <v>970</v>
      </c>
      <c r="F42" s="107">
        <v>2444031233</v>
      </c>
      <c r="G42" s="107">
        <v>2444031820</v>
      </c>
      <c r="H42" s="107" t="s">
        <v>257</v>
      </c>
      <c r="I42" s="107" t="s">
        <v>745</v>
      </c>
      <c r="J42" s="107">
        <v>43062</v>
      </c>
      <c r="K42" s="108">
        <v>39453626</v>
      </c>
      <c r="L42" s="108">
        <v>22163983</v>
      </c>
      <c r="M42" s="107" t="s">
        <v>659</v>
      </c>
      <c r="N42" s="107" t="s">
        <v>658</v>
      </c>
      <c r="O42" s="107" t="s">
        <v>754</v>
      </c>
      <c r="P42" s="114" t="s">
        <v>661</v>
      </c>
    </row>
    <row r="43" spans="1:16" ht="12.75">
      <c r="A43" s="113">
        <v>8</v>
      </c>
      <c r="B43" s="107" t="s">
        <v>103</v>
      </c>
      <c r="C43" s="107" t="s">
        <v>219</v>
      </c>
      <c r="D43" s="107" t="s">
        <v>656</v>
      </c>
      <c r="E43" s="107" t="s">
        <v>971</v>
      </c>
      <c r="F43" s="107">
        <v>2444041284</v>
      </c>
      <c r="G43" s="107">
        <v>2444041284</v>
      </c>
      <c r="H43" s="107" t="s">
        <v>251</v>
      </c>
      <c r="I43" s="107" t="s">
        <v>249</v>
      </c>
      <c r="J43" s="107">
        <v>43200</v>
      </c>
      <c r="K43" s="108">
        <v>39520137</v>
      </c>
      <c r="L43" s="108">
        <v>22088687</v>
      </c>
      <c r="M43" s="107" t="s">
        <v>659</v>
      </c>
      <c r="N43" s="107" t="s">
        <v>658</v>
      </c>
      <c r="O43" s="107" t="s">
        <v>692</v>
      </c>
      <c r="P43" s="114" t="s">
        <v>661</v>
      </c>
    </row>
    <row r="44" spans="1:16" ht="12.75">
      <c r="A44" s="113">
        <v>8</v>
      </c>
      <c r="B44" s="107" t="s">
        <v>60</v>
      </c>
      <c r="C44" s="107" t="s">
        <v>219</v>
      </c>
      <c r="D44" s="107" t="s">
        <v>656</v>
      </c>
      <c r="E44" s="107" t="s">
        <v>748</v>
      </c>
      <c r="F44" s="107">
        <v>2444041390</v>
      </c>
      <c r="G44" s="107">
        <v>2444041390</v>
      </c>
      <c r="H44" s="107" t="s">
        <v>240</v>
      </c>
      <c r="I44" s="107" t="s">
        <v>238</v>
      </c>
      <c r="J44" s="107">
        <v>43200</v>
      </c>
      <c r="K44" s="108">
        <v>39494086</v>
      </c>
      <c r="L44" s="108">
        <v>22011429</v>
      </c>
      <c r="M44" s="107" t="s">
        <v>659</v>
      </c>
      <c r="N44" s="107" t="s">
        <v>658</v>
      </c>
      <c r="O44" s="107" t="s">
        <v>749</v>
      </c>
      <c r="P44" s="114" t="s">
        <v>661</v>
      </c>
    </row>
    <row r="45" spans="1:16" ht="12.75">
      <c r="A45" s="113">
        <v>9</v>
      </c>
      <c r="B45" s="107" t="s">
        <v>103</v>
      </c>
      <c r="C45" s="107" t="s">
        <v>219</v>
      </c>
      <c r="D45" s="107" t="s">
        <v>656</v>
      </c>
      <c r="E45" s="107" t="s">
        <v>972</v>
      </c>
      <c r="F45" s="107">
        <v>2444071253</v>
      </c>
      <c r="G45" s="107">
        <v>2444071314</v>
      </c>
      <c r="H45" s="107" t="s">
        <v>264</v>
      </c>
      <c r="I45" s="107" t="s">
        <v>559</v>
      </c>
      <c r="J45" s="107">
        <v>43200</v>
      </c>
      <c r="K45" s="108">
        <v>39529558</v>
      </c>
      <c r="L45" s="108">
        <v>21996383</v>
      </c>
      <c r="M45" s="107" t="s">
        <v>659</v>
      </c>
      <c r="N45" s="107" t="s">
        <v>659</v>
      </c>
      <c r="O45" s="107" t="s">
        <v>973</v>
      </c>
      <c r="P45" s="114" t="s">
        <v>661</v>
      </c>
    </row>
    <row r="46" spans="1:16" ht="12.75">
      <c r="A46" s="113">
        <v>8</v>
      </c>
      <c r="B46" s="107" t="s">
        <v>60</v>
      </c>
      <c r="C46" s="107" t="s">
        <v>219</v>
      </c>
      <c r="D46" s="107" t="s">
        <v>656</v>
      </c>
      <c r="E46" s="107" t="s">
        <v>974</v>
      </c>
      <c r="F46" s="107">
        <v>2444022150</v>
      </c>
      <c r="G46" s="107">
        <v>2444022615</v>
      </c>
      <c r="H46" s="107" t="s">
        <v>230</v>
      </c>
      <c r="I46" s="107" t="s">
        <v>975</v>
      </c>
      <c r="J46" s="107">
        <v>43200</v>
      </c>
      <c r="K46" s="108">
        <v>39463671</v>
      </c>
      <c r="L46" s="108">
        <v>22075917</v>
      </c>
      <c r="M46" s="107" t="s">
        <v>659</v>
      </c>
      <c r="N46" s="107" t="s">
        <v>659</v>
      </c>
      <c r="O46" s="107" t="s">
        <v>751</v>
      </c>
      <c r="P46" s="114" t="s">
        <v>661</v>
      </c>
    </row>
    <row r="47" spans="1:16" ht="12.75">
      <c r="A47" s="113">
        <v>8</v>
      </c>
      <c r="B47" s="107" t="s">
        <v>60</v>
      </c>
      <c r="C47" s="107" t="s">
        <v>219</v>
      </c>
      <c r="D47" s="107" t="s">
        <v>656</v>
      </c>
      <c r="E47" s="107" t="s">
        <v>976</v>
      </c>
      <c r="F47" s="107">
        <v>2444022792</v>
      </c>
      <c r="G47" s="107">
        <v>2444029093</v>
      </c>
      <c r="H47" s="107" t="s">
        <v>235</v>
      </c>
      <c r="I47" s="107" t="s">
        <v>752</v>
      </c>
      <c r="J47" s="107">
        <v>43200</v>
      </c>
      <c r="K47" s="108">
        <v>39472609</v>
      </c>
      <c r="L47" s="108">
        <v>22091027</v>
      </c>
      <c r="M47" s="107" t="s">
        <v>659</v>
      </c>
      <c r="N47" s="107" t="s">
        <v>659</v>
      </c>
      <c r="O47" s="107" t="s">
        <v>977</v>
      </c>
      <c r="P47" s="114" t="s">
        <v>661</v>
      </c>
    </row>
    <row r="48" spans="1:16" ht="12.75">
      <c r="A48" s="113">
        <v>8</v>
      </c>
      <c r="B48" s="107" t="s">
        <v>103</v>
      </c>
      <c r="C48" s="107" t="s">
        <v>219</v>
      </c>
      <c r="D48" s="107" t="s">
        <v>656</v>
      </c>
      <c r="E48" s="107" t="s">
        <v>978</v>
      </c>
      <c r="F48" s="107">
        <v>2444031100</v>
      </c>
      <c r="G48" s="107">
        <v>2444031100</v>
      </c>
      <c r="H48" s="107" t="s">
        <v>276</v>
      </c>
      <c r="I48" s="107" t="s">
        <v>274</v>
      </c>
      <c r="J48" s="107">
        <v>43062</v>
      </c>
      <c r="K48" s="108">
        <v>39427589</v>
      </c>
      <c r="L48" s="108">
        <v>22190981</v>
      </c>
      <c r="M48" s="107" t="s">
        <v>659</v>
      </c>
      <c r="N48" s="107" t="s">
        <v>658</v>
      </c>
      <c r="O48" s="107" t="s">
        <v>746</v>
      </c>
      <c r="P48" s="114" t="s">
        <v>661</v>
      </c>
    </row>
    <row r="49" spans="1:16" ht="12.75">
      <c r="A49" s="113">
        <v>9</v>
      </c>
      <c r="B49" s="107" t="s">
        <v>120</v>
      </c>
      <c r="C49" s="107" t="s">
        <v>219</v>
      </c>
      <c r="D49" s="107" t="s">
        <v>656</v>
      </c>
      <c r="E49" s="107" t="s">
        <v>979</v>
      </c>
      <c r="F49" s="107">
        <v>2441051526</v>
      </c>
      <c r="G49" s="107">
        <v>2441051597</v>
      </c>
      <c r="H49" s="107" t="s">
        <v>246</v>
      </c>
      <c r="I49" s="107" t="s">
        <v>243</v>
      </c>
      <c r="J49" s="107">
        <v>43061</v>
      </c>
      <c r="K49" s="108">
        <v>39463466</v>
      </c>
      <c r="L49" s="108">
        <v>21896810</v>
      </c>
      <c r="M49" s="107" t="s">
        <v>659</v>
      </c>
      <c r="N49" s="107" t="s">
        <v>659</v>
      </c>
      <c r="O49" s="107" t="s">
        <v>755</v>
      </c>
      <c r="P49" s="114" t="s">
        <v>661</v>
      </c>
    </row>
    <row r="50" spans="1:16" ht="13.5" thickBot="1">
      <c r="A50" s="119">
        <v>9</v>
      </c>
      <c r="B50" s="120" t="s">
        <v>60</v>
      </c>
      <c r="C50" s="120" t="s">
        <v>219</v>
      </c>
      <c r="D50" s="120" t="s">
        <v>656</v>
      </c>
      <c r="E50" s="120" t="s">
        <v>980</v>
      </c>
      <c r="F50" s="120">
        <v>2441051448</v>
      </c>
      <c r="G50" s="120">
        <v>2441051901</v>
      </c>
      <c r="H50" s="120" t="s">
        <v>271</v>
      </c>
      <c r="I50" s="120" t="s">
        <v>756</v>
      </c>
      <c r="J50" s="120">
        <v>43070</v>
      </c>
      <c r="K50" s="121">
        <v>39490504</v>
      </c>
      <c r="L50" s="121">
        <v>21900975</v>
      </c>
      <c r="M50" s="120" t="s">
        <v>659</v>
      </c>
      <c r="N50" s="120" t="s">
        <v>659</v>
      </c>
      <c r="O50" s="120" t="s">
        <v>707</v>
      </c>
      <c r="P50" s="122" t="s">
        <v>661</v>
      </c>
    </row>
    <row r="51" spans="1:16" ht="12.75">
      <c r="A51" s="109">
        <v>7</v>
      </c>
      <c r="B51" s="110" t="s">
        <v>171</v>
      </c>
      <c r="C51" s="110" t="s">
        <v>278</v>
      </c>
      <c r="D51" s="110" t="s">
        <v>656</v>
      </c>
      <c r="E51" s="110" t="s">
        <v>981</v>
      </c>
      <c r="F51" s="110">
        <v>2443081364</v>
      </c>
      <c r="G51" s="110">
        <v>2443081364</v>
      </c>
      <c r="H51" s="110" t="s">
        <v>301</v>
      </c>
      <c r="I51" s="110" t="s">
        <v>772</v>
      </c>
      <c r="J51" s="110">
        <v>43063</v>
      </c>
      <c r="K51" s="111">
        <v>39190111</v>
      </c>
      <c r="L51" s="111">
        <v>22092456</v>
      </c>
      <c r="M51" s="110" t="s">
        <v>659</v>
      </c>
      <c r="N51" s="110" t="s">
        <v>659</v>
      </c>
      <c r="O51" s="110" t="s">
        <v>778</v>
      </c>
      <c r="P51" s="112" t="s">
        <v>661</v>
      </c>
    </row>
    <row r="52" spans="1:16" ht="12.75">
      <c r="A52" s="113">
        <v>6</v>
      </c>
      <c r="B52" s="107" t="s">
        <v>120</v>
      </c>
      <c r="C52" s="107" t="s">
        <v>278</v>
      </c>
      <c r="D52" s="107" t="s">
        <v>656</v>
      </c>
      <c r="E52" s="107" t="s">
        <v>758</v>
      </c>
      <c r="F52" s="107">
        <v>2443041235</v>
      </c>
      <c r="G52" s="107">
        <v>2443041149</v>
      </c>
      <c r="H52" s="107" t="s">
        <v>333</v>
      </c>
      <c r="I52" s="107" t="s">
        <v>759</v>
      </c>
      <c r="J52" s="107">
        <v>43300</v>
      </c>
      <c r="K52" s="108">
        <v>39393831</v>
      </c>
      <c r="L52" s="108">
        <v>22074847</v>
      </c>
      <c r="M52" s="107" t="s">
        <v>659</v>
      </c>
      <c r="N52" s="107" t="s">
        <v>659</v>
      </c>
      <c r="O52" s="107" t="s">
        <v>712</v>
      </c>
      <c r="P52" s="114" t="s">
        <v>661</v>
      </c>
    </row>
    <row r="53" spans="1:16" ht="12.75">
      <c r="A53" s="113">
        <v>7</v>
      </c>
      <c r="B53" s="107" t="s">
        <v>171</v>
      </c>
      <c r="C53" s="107" t="s">
        <v>278</v>
      </c>
      <c r="D53" s="107" t="s">
        <v>656</v>
      </c>
      <c r="E53" s="107" t="s">
        <v>982</v>
      </c>
      <c r="F53" s="107">
        <v>2443051358</v>
      </c>
      <c r="G53" s="107">
        <v>2443051358</v>
      </c>
      <c r="H53" s="107" t="s">
        <v>312</v>
      </c>
      <c r="I53" s="107" t="s">
        <v>775</v>
      </c>
      <c r="J53" s="107">
        <v>43300</v>
      </c>
      <c r="K53" s="108">
        <v>39207398</v>
      </c>
      <c r="L53" s="108">
        <v>22042552</v>
      </c>
      <c r="M53" s="107" t="s">
        <v>659</v>
      </c>
      <c r="N53" s="107" t="s">
        <v>659</v>
      </c>
      <c r="O53" s="107" t="s">
        <v>776</v>
      </c>
      <c r="P53" s="114" t="s">
        <v>661</v>
      </c>
    </row>
    <row r="54" spans="1:16" ht="12.75">
      <c r="A54" s="113">
        <v>6</v>
      </c>
      <c r="B54" s="107" t="s">
        <v>120</v>
      </c>
      <c r="C54" s="107" t="s">
        <v>278</v>
      </c>
      <c r="D54" s="107" t="s">
        <v>656</v>
      </c>
      <c r="E54" s="107" t="s">
        <v>983</v>
      </c>
      <c r="F54" s="107">
        <v>2443022373</v>
      </c>
      <c r="G54" s="107">
        <v>2443022373</v>
      </c>
      <c r="H54" s="107" t="s">
        <v>281</v>
      </c>
      <c r="I54" s="107" t="s">
        <v>761</v>
      </c>
      <c r="J54" s="107">
        <v>43300</v>
      </c>
      <c r="K54" s="108">
        <v>39333199</v>
      </c>
      <c r="L54" s="108">
        <v>22102480</v>
      </c>
      <c r="M54" s="107" t="s">
        <v>659</v>
      </c>
      <c r="N54" s="107" t="s">
        <v>658</v>
      </c>
      <c r="O54" s="107" t="s">
        <v>699</v>
      </c>
      <c r="P54" s="114" t="s">
        <v>661</v>
      </c>
    </row>
    <row r="55" spans="1:16" ht="12.75">
      <c r="A55" s="113">
        <v>7</v>
      </c>
      <c r="B55" s="107" t="s">
        <v>120</v>
      </c>
      <c r="C55" s="107" t="s">
        <v>278</v>
      </c>
      <c r="D55" s="107" t="s">
        <v>656</v>
      </c>
      <c r="E55" s="107" t="s">
        <v>984</v>
      </c>
      <c r="F55" s="107">
        <v>2443092245</v>
      </c>
      <c r="G55" s="107">
        <v>2443092245</v>
      </c>
      <c r="H55" s="107" t="s">
        <v>307</v>
      </c>
      <c r="I55" s="107" t="s">
        <v>777</v>
      </c>
      <c r="J55" s="107">
        <v>43300</v>
      </c>
      <c r="K55" s="108">
        <v>39335673</v>
      </c>
      <c r="L55" s="108">
        <v>22012872</v>
      </c>
      <c r="M55" s="107" t="s">
        <v>659</v>
      </c>
      <c r="N55" s="107" t="s">
        <v>658</v>
      </c>
      <c r="O55" s="107" t="s">
        <v>680</v>
      </c>
      <c r="P55" s="114" t="s">
        <v>661</v>
      </c>
    </row>
    <row r="56" spans="1:16" ht="12.75">
      <c r="A56" s="113">
        <v>6</v>
      </c>
      <c r="B56" s="107" t="s">
        <v>120</v>
      </c>
      <c r="C56" s="107" t="s">
        <v>278</v>
      </c>
      <c r="D56" s="107" t="s">
        <v>656</v>
      </c>
      <c r="E56" s="107" t="s">
        <v>985</v>
      </c>
      <c r="F56" s="107">
        <v>2443022450</v>
      </c>
      <c r="G56" s="107">
        <v>2443022450</v>
      </c>
      <c r="H56" s="107" t="s">
        <v>286</v>
      </c>
      <c r="I56" s="107" t="s">
        <v>763</v>
      </c>
      <c r="J56" s="107">
        <v>43300</v>
      </c>
      <c r="K56" s="108">
        <v>39337029</v>
      </c>
      <c r="L56" s="108">
        <v>22092405</v>
      </c>
      <c r="M56" s="107" t="s">
        <v>659</v>
      </c>
      <c r="N56" s="107" t="s">
        <v>658</v>
      </c>
      <c r="O56" s="107" t="s">
        <v>986</v>
      </c>
      <c r="P56" s="114" t="s">
        <v>661</v>
      </c>
    </row>
    <row r="57" spans="1:16" ht="12.75">
      <c r="A57" s="113">
        <v>6</v>
      </c>
      <c r="B57" s="107" t="s">
        <v>103</v>
      </c>
      <c r="C57" s="107" t="s">
        <v>278</v>
      </c>
      <c r="D57" s="107" t="s">
        <v>656</v>
      </c>
      <c r="E57" s="107" t="s">
        <v>987</v>
      </c>
      <c r="F57" s="107">
        <v>2443024154</v>
      </c>
      <c r="G57" s="107">
        <v>2443024154</v>
      </c>
      <c r="H57" s="107" t="s">
        <v>290</v>
      </c>
      <c r="I57" s="107" t="s">
        <v>766</v>
      </c>
      <c r="J57" s="107">
        <v>43300</v>
      </c>
      <c r="K57" s="108">
        <v>39327769</v>
      </c>
      <c r="L57" s="108">
        <v>22099848</v>
      </c>
      <c r="M57" s="107" t="s">
        <v>659</v>
      </c>
      <c r="N57" s="107" t="s">
        <v>658</v>
      </c>
      <c r="O57" s="107" t="s">
        <v>693</v>
      </c>
      <c r="P57" s="114" t="s">
        <v>661</v>
      </c>
    </row>
    <row r="58" spans="1:16" ht="12.75">
      <c r="A58" s="113">
        <v>7</v>
      </c>
      <c r="B58" s="107" t="s">
        <v>18</v>
      </c>
      <c r="C58" s="107" t="s">
        <v>278</v>
      </c>
      <c r="D58" s="107" t="s">
        <v>656</v>
      </c>
      <c r="E58" s="107" t="s">
        <v>292</v>
      </c>
      <c r="F58" s="107">
        <v>2443071236</v>
      </c>
      <c r="G58" s="107">
        <v>2443071236</v>
      </c>
      <c r="H58" s="107" t="s">
        <v>295</v>
      </c>
      <c r="I58" s="107" t="s">
        <v>779</v>
      </c>
      <c r="J58" s="107">
        <v>43068</v>
      </c>
      <c r="K58" s="108">
        <v>39062951</v>
      </c>
      <c r="L58" s="108">
        <v>21980238</v>
      </c>
      <c r="M58" s="107" t="s">
        <v>659</v>
      </c>
      <c r="N58" s="107" t="s">
        <v>658</v>
      </c>
      <c r="O58" s="107" t="s">
        <v>988</v>
      </c>
      <c r="P58" s="114" t="s">
        <v>661</v>
      </c>
    </row>
    <row r="59" spans="1:16" ht="12.75">
      <c r="A59" s="113">
        <v>6</v>
      </c>
      <c r="B59" s="107" t="s">
        <v>60</v>
      </c>
      <c r="C59" s="107" t="s">
        <v>278</v>
      </c>
      <c r="D59" s="107" t="s">
        <v>656</v>
      </c>
      <c r="E59" s="107" t="s">
        <v>989</v>
      </c>
      <c r="F59" s="107">
        <v>2443096318</v>
      </c>
      <c r="G59" s="107">
        <v>2443096318</v>
      </c>
      <c r="H59" s="107" t="s">
        <v>317</v>
      </c>
      <c r="I59" s="107" t="s">
        <v>769</v>
      </c>
      <c r="J59" s="107">
        <v>43300</v>
      </c>
      <c r="K59" s="108">
        <v>39388165</v>
      </c>
      <c r="L59" s="108">
        <v>22156754</v>
      </c>
      <c r="M59" s="107" t="s">
        <v>659</v>
      </c>
      <c r="N59" s="107" t="s">
        <v>658</v>
      </c>
      <c r="O59" s="107" t="s">
        <v>990</v>
      </c>
      <c r="P59" s="114" t="s">
        <v>661</v>
      </c>
    </row>
    <row r="60" spans="1:16" ht="13.5" thickBot="1">
      <c r="A60" s="115">
        <v>7</v>
      </c>
      <c r="B60" s="116" t="s">
        <v>171</v>
      </c>
      <c r="C60" s="116" t="s">
        <v>278</v>
      </c>
      <c r="D60" s="116" t="s">
        <v>656</v>
      </c>
      <c r="E60" s="116" t="s">
        <v>991</v>
      </c>
      <c r="F60" s="116">
        <v>2443031234</v>
      </c>
      <c r="G60" s="116">
        <v>2443031234</v>
      </c>
      <c r="H60" s="116" t="s">
        <v>322</v>
      </c>
      <c r="I60" s="116" t="s">
        <v>782</v>
      </c>
      <c r="J60" s="116">
        <v>43063</v>
      </c>
      <c r="K60" s="117">
        <v>39184282</v>
      </c>
      <c r="L60" s="117">
        <v>22129590</v>
      </c>
      <c r="M60" s="116" t="s">
        <v>659</v>
      </c>
      <c r="N60" s="116" t="s">
        <v>659</v>
      </c>
      <c r="O60" s="116" t="s">
        <v>718</v>
      </c>
      <c r="P60" s="118" t="s">
        <v>719</v>
      </c>
    </row>
    <row r="61" spans="1:16" ht="13.5" thickBot="1">
      <c r="A61" s="127">
        <v>4</v>
      </c>
      <c r="B61" s="128" t="s">
        <v>18</v>
      </c>
      <c r="C61" s="128" t="s">
        <v>9</v>
      </c>
      <c r="D61" s="128" t="s">
        <v>792</v>
      </c>
      <c r="E61" s="128" t="s">
        <v>992</v>
      </c>
      <c r="F61" s="128">
        <v>2445031200</v>
      </c>
      <c r="G61" s="128"/>
      <c r="H61" s="128" t="s">
        <v>337</v>
      </c>
      <c r="I61" s="128" t="s">
        <v>657</v>
      </c>
      <c r="J61" s="128">
        <v>43065</v>
      </c>
      <c r="K61" s="129">
        <v>39346679</v>
      </c>
      <c r="L61" s="129">
        <v>21459074</v>
      </c>
      <c r="M61" s="128" t="s">
        <v>658</v>
      </c>
      <c r="N61" s="128" t="s">
        <v>658</v>
      </c>
      <c r="O61" s="128" t="s">
        <v>993</v>
      </c>
      <c r="P61" s="130" t="s">
        <v>795</v>
      </c>
    </row>
    <row r="62" spans="1:16" ht="12.75">
      <c r="A62" s="109">
        <v>1</v>
      </c>
      <c r="B62" s="110" t="s">
        <v>32</v>
      </c>
      <c r="C62" s="110" t="s">
        <v>31</v>
      </c>
      <c r="D62" s="110" t="s">
        <v>792</v>
      </c>
      <c r="E62" s="110" t="s">
        <v>994</v>
      </c>
      <c r="F62" s="110">
        <v>2441021453</v>
      </c>
      <c r="G62" s="110"/>
      <c r="H62" s="110" t="s">
        <v>426</v>
      </c>
      <c r="I62" s="110" t="s">
        <v>793</v>
      </c>
      <c r="J62" s="110">
        <v>43100</v>
      </c>
      <c r="K62" s="111">
        <v>39356001</v>
      </c>
      <c r="L62" s="111">
        <v>21911432</v>
      </c>
      <c r="M62" s="110" t="s">
        <v>659</v>
      </c>
      <c r="N62" s="110" t="s">
        <v>659</v>
      </c>
      <c r="O62" s="110" t="s">
        <v>794</v>
      </c>
      <c r="P62" s="112" t="s">
        <v>795</v>
      </c>
    </row>
    <row r="63" spans="1:16" ht="12.75">
      <c r="A63" s="113">
        <v>2</v>
      </c>
      <c r="B63" s="107" t="s">
        <v>120</v>
      </c>
      <c r="C63" s="107" t="s">
        <v>31</v>
      </c>
      <c r="D63" s="107" t="s">
        <v>792</v>
      </c>
      <c r="E63" s="107" t="s">
        <v>995</v>
      </c>
      <c r="F63" s="107">
        <v>2441081555</v>
      </c>
      <c r="G63" s="107"/>
      <c r="H63" s="107" t="s">
        <v>472</v>
      </c>
      <c r="I63" s="107" t="s">
        <v>850</v>
      </c>
      <c r="J63" s="107">
        <v>43100</v>
      </c>
      <c r="K63" s="108">
        <v>39280884</v>
      </c>
      <c r="L63" s="108">
        <v>21903550</v>
      </c>
      <c r="M63" s="107" t="s">
        <v>659</v>
      </c>
      <c r="N63" s="107" t="s">
        <v>659</v>
      </c>
      <c r="O63" s="107" t="s">
        <v>851</v>
      </c>
      <c r="P63" s="114" t="s">
        <v>795</v>
      </c>
    </row>
    <row r="64" spans="1:16" ht="12.75">
      <c r="A64" s="113">
        <v>2</v>
      </c>
      <c r="B64" s="107" t="s">
        <v>120</v>
      </c>
      <c r="C64" s="107" t="s">
        <v>31</v>
      </c>
      <c r="D64" s="107" t="s">
        <v>792</v>
      </c>
      <c r="E64" s="107" t="s">
        <v>452</v>
      </c>
      <c r="F64" s="107">
        <v>2441036309</v>
      </c>
      <c r="G64" s="107">
        <v>2441036309</v>
      </c>
      <c r="H64" s="107" t="s">
        <v>453</v>
      </c>
      <c r="I64" s="107" t="s">
        <v>676</v>
      </c>
      <c r="J64" s="107">
        <v>43100</v>
      </c>
      <c r="K64" s="108">
        <v>39323059</v>
      </c>
      <c r="L64" s="108">
        <v>21875754</v>
      </c>
      <c r="M64" s="107" t="s">
        <v>659</v>
      </c>
      <c r="N64" s="107" t="s">
        <v>658</v>
      </c>
      <c r="O64" s="107" t="s">
        <v>852</v>
      </c>
      <c r="P64" s="114" t="s">
        <v>795</v>
      </c>
    </row>
    <row r="65" spans="1:16" ht="12.75">
      <c r="A65" s="113">
        <v>1</v>
      </c>
      <c r="B65" s="107" t="s">
        <v>32</v>
      </c>
      <c r="C65" s="107" t="s">
        <v>31</v>
      </c>
      <c r="D65" s="107" t="s">
        <v>792</v>
      </c>
      <c r="E65" s="107" t="s">
        <v>996</v>
      </c>
      <c r="F65" s="107">
        <v>2441020746</v>
      </c>
      <c r="G65" s="107"/>
      <c r="H65" s="107" t="s">
        <v>340</v>
      </c>
      <c r="I65" s="107" t="s">
        <v>713</v>
      </c>
      <c r="J65" s="107">
        <v>43100</v>
      </c>
      <c r="K65" s="108">
        <v>39357531</v>
      </c>
      <c r="L65" s="108">
        <v>21926493</v>
      </c>
      <c r="M65" s="107" t="s">
        <v>659</v>
      </c>
      <c r="N65" s="107" t="s">
        <v>659</v>
      </c>
      <c r="O65" s="107" t="s">
        <v>796</v>
      </c>
      <c r="P65" s="114" t="s">
        <v>795</v>
      </c>
    </row>
    <row r="66" spans="1:16" ht="12.75">
      <c r="A66" s="113">
        <v>2</v>
      </c>
      <c r="B66" s="107" t="s">
        <v>120</v>
      </c>
      <c r="C66" s="107" t="s">
        <v>31</v>
      </c>
      <c r="D66" s="107" t="s">
        <v>792</v>
      </c>
      <c r="E66" s="107" t="s">
        <v>997</v>
      </c>
      <c r="F66" s="107">
        <v>2441088083</v>
      </c>
      <c r="G66" s="107">
        <v>2441088083</v>
      </c>
      <c r="H66" s="107" t="s">
        <v>476</v>
      </c>
      <c r="I66" s="107" t="s">
        <v>715</v>
      </c>
      <c r="J66" s="107">
        <v>43100</v>
      </c>
      <c r="K66" s="108">
        <v>39278165</v>
      </c>
      <c r="L66" s="108">
        <v>21962427</v>
      </c>
      <c r="M66" s="107" t="s">
        <v>659</v>
      </c>
      <c r="N66" s="107" t="s">
        <v>659</v>
      </c>
      <c r="O66" s="107" t="s">
        <v>854</v>
      </c>
      <c r="P66" s="114" t="s">
        <v>795</v>
      </c>
    </row>
    <row r="67" spans="1:16" ht="12.75">
      <c r="A67" s="113">
        <v>1</v>
      </c>
      <c r="B67" s="107" t="s">
        <v>32</v>
      </c>
      <c r="C67" s="107" t="s">
        <v>31</v>
      </c>
      <c r="D67" s="107" t="s">
        <v>792</v>
      </c>
      <c r="E67" s="107" t="s">
        <v>998</v>
      </c>
      <c r="F67" s="107">
        <v>2441079740</v>
      </c>
      <c r="G67" s="107">
        <v>2441079740</v>
      </c>
      <c r="H67" s="107" t="s">
        <v>400</v>
      </c>
      <c r="I67" s="107" t="s">
        <v>797</v>
      </c>
      <c r="J67" s="107">
        <v>43100</v>
      </c>
      <c r="K67" s="108">
        <v>39354247</v>
      </c>
      <c r="L67" s="108">
        <v>21929887</v>
      </c>
      <c r="M67" s="107" t="s">
        <v>659</v>
      </c>
      <c r="N67" s="107" t="s">
        <v>659</v>
      </c>
      <c r="O67" s="107" t="s">
        <v>798</v>
      </c>
      <c r="P67" s="114" t="s">
        <v>795</v>
      </c>
    </row>
    <row r="68" spans="1:16" ht="12.75">
      <c r="A68" s="113">
        <v>1</v>
      </c>
      <c r="B68" s="107" t="s">
        <v>32</v>
      </c>
      <c r="C68" s="107" t="s">
        <v>31</v>
      </c>
      <c r="D68" s="107" t="s">
        <v>792</v>
      </c>
      <c r="E68" s="107" t="s">
        <v>999</v>
      </c>
      <c r="F68" s="107">
        <v>2441020892</v>
      </c>
      <c r="G68" s="107">
        <v>2441020892</v>
      </c>
      <c r="H68" s="107" t="s">
        <v>388</v>
      </c>
      <c r="I68" s="107" t="s">
        <v>800</v>
      </c>
      <c r="J68" s="107">
        <v>43100</v>
      </c>
      <c r="K68" s="108">
        <v>39354243</v>
      </c>
      <c r="L68" s="108">
        <v>21918042</v>
      </c>
      <c r="M68" s="107" t="s">
        <v>659</v>
      </c>
      <c r="N68" s="107" t="s">
        <v>659</v>
      </c>
      <c r="O68" s="107" t="s">
        <v>801</v>
      </c>
      <c r="P68" s="114" t="s">
        <v>795</v>
      </c>
    </row>
    <row r="69" spans="1:16" ht="12.75">
      <c r="A69" s="113">
        <v>1</v>
      </c>
      <c r="B69" s="107" t="s">
        <v>32</v>
      </c>
      <c r="C69" s="107" t="s">
        <v>31</v>
      </c>
      <c r="D69" s="107" t="s">
        <v>792</v>
      </c>
      <c r="E69" s="107" t="s">
        <v>438</v>
      </c>
      <c r="F69" s="107">
        <v>2441041772</v>
      </c>
      <c r="G69" s="107"/>
      <c r="H69" s="107" t="s">
        <v>439</v>
      </c>
      <c r="I69" s="107" t="s">
        <v>668</v>
      </c>
      <c r="J69" s="107">
        <v>43100</v>
      </c>
      <c r="K69" s="108">
        <v>39359537</v>
      </c>
      <c r="L69" s="108">
        <v>21912605</v>
      </c>
      <c r="M69" s="107" t="s">
        <v>659</v>
      </c>
      <c r="N69" s="107" t="s">
        <v>658</v>
      </c>
      <c r="O69" s="107" t="s">
        <v>802</v>
      </c>
      <c r="P69" s="114" t="s">
        <v>795</v>
      </c>
    </row>
    <row r="70" spans="1:16" ht="12.75">
      <c r="A70" s="113">
        <v>1</v>
      </c>
      <c r="B70" s="107" t="s">
        <v>60</v>
      </c>
      <c r="C70" s="107" t="s">
        <v>31</v>
      </c>
      <c r="D70" s="107" t="s">
        <v>792</v>
      </c>
      <c r="E70" s="107" t="s">
        <v>1000</v>
      </c>
      <c r="F70" s="107">
        <v>2441075134</v>
      </c>
      <c r="G70" s="107"/>
      <c r="H70" s="107" t="s">
        <v>402</v>
      </c>
      <c r="I70" s="107" t="s">
        <v>803</v>
      </c>
      <c r="J70" s="107">
        <v>43100</v>
      </c>
      <c r="K70" s="108">
        <v>39376020</v>
      </c>
      <c r="L70" s="108">
        <v>21930252</v>
      </c>
      <c r="M70" s="107" t="s">
        <v>659</v>
      </c>
      <c r="N70" s="107" t="s">
        <v>659</v>
      </c>
      <c r="O70" s="107" t="s">
        <v>804</v>
      </c>
      <c r="P70" s="114" t="s">
        <v>795</v>
      </c>
    </row>
    <row r="71" spans="1:16" ht="12.75">
      <c r="A71" s="113">
        <v>1</v>
      </c>
      <c r="B71" s="107" t="s">
        <v>109</v>
      </c>
      <c r="C71" s="107" t="s">
        <v>31</v>
      </c>
      <c r="D71" s="107" t="s">
        <v>792</v>
      </c>
      <c r="E71" s="107" t="s">
        <v>1001</v>
      </c>
      <c r="F71" s="107">
        <v>2441029126</v>
      </c>
      <c r="G71" s="107"/>
      <c r="H71" s="107" t="s">
        <v>468</v>
      </c>
      <c r="I71" s="107" t="s">
        <v>706</v>
      </c>
      <c r="J71" s="107">
        <v>43100</v>
      </c>
      <c r="K71" s="108">
        <v>39403214</v>
      </c>
      <c r="L71" s="108">
        <v>21897846</v>
      </c>
      <c r="M71" s="107" t="s">
        <v>659</v>
      </c>
      <c r="N71" s="107" t="s">
        <v>659</v>
      </c>
      <c r="O71" s="107" t="s">
        <v>805</v>
      </c>
      <c r="P71" s="114" t="s">
        <v>795</v>
      </c>
    </row>
    <row r="72" spans="1:16" ht="12.75">
      <c r="A72" s="113">
        <v>2</v>
      </c>
      <c r="B72" s="107" t="s">
        <v>120</v>
      </c>
      <c r="C72" s="107" t="s">
        <v>31</v>
      </c>
      <c r="D72" s="107" t="s">
        <v>792</v>
      </c>
      <c r="E72" s="107" t="s">
        <v>1002</v>
      </c>
      <c r="F72" s="107">
        <v>2441055845</v>
      </c>
      <c r="G72" s="107">
        <v>2441055845</v>
      </c>
      <c r="H72" s="107" t="s">
        <v>398</v>
      </c>
      <c r="I72" s="107" t="s">
        <v>666</v>
      </c>
      <c r="J72" s="107">
        <v>43100</v>
      </c>
      <c r="K72" s="108">
        <v>39339002</v>
      </c>
      <c r="L72" s="108">
        <v>21840209</v>
      </c>
      <c r="M72" s="107" t="s">
        <v>659</v>
      </c>
      <c r="N72" s="107" t="s">
        <v>659</v>
      </c>
      <c r="O72" s="107" t="s">
        <v>856</v>
      </c>
      <c r="P72" s="114" t="s">
        <v>795</v>
      </c>
    </row>
    <row r="73" spans="1:16" ht="12.75">
      <c r="A73" s="113">
        <v>1</v>
      </c>
      <c r="B73" s="107" t="s">
        <v>32</v>
      </c>
      <c r="C73" s="107" t="s">
        <v>31</v>
      </c>
      <c r="D73" s="107" t="s">
        <v>792</v>
      </c>
      <c r="E73" s="107" t="s">
        <v>1003</v>
      </c>
      <c r="F73" s="107">
        <v>2441072570</v>
      </c>
      <c r="G73" s="107"/>
      <c r="H73" s="107" t="s">
        <v>355</v>
      </c>
      <c r="I73" s="107" t="s">
        <v>806</v>
      </c>
      <c r="J73" s="107">
        <v>43100</v>
      </c>
      <c r="K73" s="108">
        <v>39359420</v>
      </c>
      <c r="L73" s="108">
        <v>21935112</v>
      </c>
      <c r="M73" s="107" t="s">
        <v>659</v>
      </c>
      <c r="N73" s="107" t="s">
        <v>659</v>
      </c>
      <c r="O73" s="107" t="s">
        <v>807</v>
      </c>
      <c r="P73" s="114" t="s">
        <v>795</v>
      </c>
    </row>
    <row r="74" spans="1:16" ht="12.75">
      <c r="A74" s="113">
        <v>1</v>
      </c>
      <c r="B74" s="107" t="s">
        <v>32</v>
      </c>
      <c r="C74" s="107" t="s">
        <v>31</v>
      </c>
      <c r="D74" s="107" t="s">
        <v>792</v>
      </c>
      <c r="E74" s="107" t="s">
        <v>1004</v>
      </c>
      <c r="F74" s="107">
        <v>2441041139</v>
      </c>
      <c r="G74" s="107">
        <v>2441041139</v>
      </c>
      <c r="H74" s="107" t="s">
        <v>437</v>
      </c>
      <c r="I74" s="107" t="s">
        <v>806</v>
      </c>
      <c r="J74" s="107">
        <v>43100</v>
      </c>
      <c r="K74" s="108">
        <v>39359428</v>
      </c>
      <c r="L74" s="108">
        <v>21935208</v>
      </c>
      <c r="M74" s="107" t="s">
        <v>659</v>
      </c>
      <c r="N74" s="107" t="s">
        <v>659</v>
      </c>
      <c r="O74" s="107" t="s">
        <v>808</v>
      </c>
      <c r="P74" s="114" t="s">
        <v>795</v>
      </c>
    </row>
    <row r="75" spans="1:16" ht="12.75">
      <c r="A75" s="113">
        <v>1</v>
      </c>
      <c r="B75" s="107" t="s">
        <v>32</v>
      </c>
      <c r="C75" s="107" t="s">
        <v>31</v>
      </c>
      <c r="D75" s="107" t="s">
        <v>792</v>
      </c>
      <c r="E75" s="107" t="s">
        <v>1005</v>
      </c>
      <c r="F75" s="107">
        <v>2441029982</v>
      </c>
      <c r="G75" s="107"/>
      <c r="H75" s="107" t="s">
        <v>422</v>
      </c>
      <c r="I75" s="107" t="s">
        <v>717</v>
      </c>
      <c r="J75" s="107">
        <v>43100</v>
      </c>
      <c r="K75" s="108">
        <v>39359191</v>
      </c>
      <c r="L75" s="108">
        <v>21921803</v>
      </c>
      <c r="M75" s="107" t="s">
        <v>659</v>
      </c>
      <c r="N75" s="107" t="s">
        <v>659</v>
      </c>
      <c r="O75" s="107" t="s">
        <v>810</v>
      </c>
      <c r="P75" s="114" t="s">
        <v>795</v>
      </c>
    </row>
    <row r="76" spans="1:16" ht="12.75">
      <c r="A76" s="113">
        <v>1</v>
      </c>
      <c r="B76" s="107" t="s">
        <v>32</v>
      </c>
      <c r="C76" s="107" t="s">
        <v>31</v>
      </c>
      <c r="D76" s="107" t="s">
        <v>792</v>
      </c>
      <c r="E76" s="107" t="s">
        <v>394</v>
      </c>
      <c r="F76" s="107">
        <v>2441040975</v>
      </c>
      <c r="G76" s="107">
        <v>2441040975</v>
      </c>
      <c r="H76" s="107" t="s">
        <v>395</v>
      </c>
      <c r="I76" s="107" t="s">
        <v>811</v>
      </c>
      <c r="J76" s="107">
        <v>43100</v>
      </c>
      <c r="K76" s="108">
        <v>39370410</v>
      </c>
      <c r="L76" s="108">
        <v>21923235</v>
      </c>
      <c r="M76" s="107" t="s">
        <v>659</v>
      </c>
      <c r="N76" s="107" t="s">
        <v>658</v>
      </c>
      <c r="O76" s="107" t="s">
        <v>812</v>
      </c>
      <c r="P76" s="114" t="s">
        <v>795</v>
      </c>
    </row>
    <row r="77" spans="1:16" ht="12.75">
      <c r="A77" s="113">
        <v>1</v>
      </c>
      <c r="B77" s="107" t="s">
        <v>32</v>
      </c>
      <c r="C77" s="107" t="s">
        <v>31</v>
      </c>
      <c r="D77" s="107" t="s">
        <v>792</v>
      </c>
      <c r="E77" s="107" t="s">
        <v>1006</v>
      </c>
      <c r="F77" s="107">
        <v>2441026719</v>
      </c>
      <c r="G77" s="107">
        <v>2441026719</v>
      </c>
      <c r="H77" s="107" t="s">
        <v>352</v>
      </c>
      <c r="I77" s="107" t="s">
        <v>813</v>
      </c>
      <c r="J77" s="107">
        <v>43100</v>
      </c>
      <c r="K77" s="108">
        <v>39365974</v>
      </c>
      <c r="L77" s="108">
        <v>21926365</v>
      </c>
      <c r="M77" s="107" t="s">
        <v>659</v>
      </c>
      <c r="N77" s="107" t="s">
        <v>659</v>
      </c>
      <c r="O77" s="107" t="s">
        <v>814</v>
      </c>
      <c r="P77" s="114" t="s">
        <v>795</v>
      </c>
    </row>
    <row r="78" spans="1:16" ht="12.75">
      <c r="A78" s="113">
        <v>1</v>
      </c>
      <c r="B78" s="107" t="s">
        <v>32</v>
      </c>
      <c r="C78" s="107" t="s">
        <v>31</v>
      </c>
      <c r="D78" s="107" t="s">
        <v>792</v>
      </c>
      <c r="E78" s="107" t="s">
        <v>371</v>
      </c>
      <c r="F78" s="107">
        <v>2441080852</v>
      </c>
      <c r="G78" s="107"/>
      <c r="H78" s="107" t="s">
        <v>373</v>
      </c>
      <c r="I78" s="107" t="s">
        <v>815</v>
      </c>
      <c r="J78" s="107">
        <v>43100</v>
      </c>
      <c r="K78" s="108">
        <v>39365765</v>
      </c>
      <c r="L78" s="108">
        <v>21926309</v>
      </c>
      <c r="M78" s="107" t="s">
        <v>659</v>
      </c>
      <c r="N78" s="107" t="s">
        <v>658</v>
      </c>
      <c r="O78" s="107" t="s">
        <v>816</v>
      </c>
      <c r="P78" s="114" t="s">
        <v>795</v>
      </c>
    </row>
    <row r="79" spans="1:16" ht="12.75">
      <c r="A79" s="113">
        <v>1</v>
      </c>
      <c r="B79" s="107" t="s">
        <v>109</v>
      </c>
      <c r="C79" s="107" t="s">
        <v>31</v>
      </c>
      <c r="D79" s="107" t="s">
        <v>792</v>
      </c>
      <c r="E79" s="107" t="s">
        <v>1007</v>
      </c>
      <c r="F79" s="107">
        <v>2441028506</v>
      </c>
      <c r="G79" s="107">
        <v>2441028503</v>
      </c>
      <c r="H79" s="107" t="s">
        <v>479</v>
      </c>
      <c r="I79" s="107" t="s">
        <v>817</v>
      </c>
      <c r="J79" s="107">
        <v>43100</v>
      </c>
      <c r="K79" s="108">
        <v>39392202</v>
      </c>
      <c r="L79" s="108">
        <v>21921591</v>
      </c>
      <c r="M79" s="107" t="s">
        <v>659</v>
      </c>
      <c r="N79" s="107" t="s">
        <v>659</v>
      </c>
      <c r="O79" s="107" t="s">
        <v>818</v>
      </c>
      <c r="P79" s="114" t="s">
        <v>795</v>
      </c>
    </row>
    <row r="80" spans="1:16" ht="12.75">
      <c r="A80" s="113">
        <v>1</v>
      </c>
      <c r="B80" s="107" t="s">
        <v>32</v>
      </c>
      <c r="C80" s="107" t="s">
        <v>31</v>
      </c>
      <c r="D80" s="107" t="s">
        <v>792</v>
      </c>
      <c r="E80" s="107" t="s">
        <v>1008</v>
      </c>
      <c r="F80" s="107">
        <v>2441040975</v>
      </c>
      <c r="G80" s="107">
        <v>2441040975</v>
      </c>
      <c r="H80" s="107" t="s">
        <v>359</v>
      </c>
      <c r="I80" s="107" t="s">
        <v>819</v>
      </c>
      <c r="J80" s="107">
        <v>43100</v>
      </c>
      <c r="K80" s="108">
        <v>39370498</v>
      </c>
      <c r="L80" s="108">
        <v>21923522</v>
      </c>
      <c r="M80" s="107" t="s">
        <v>659</v>
      </c>
      <c r="N80" s="107" t="s">
        <v>659</v>
      </c>
      <c r="O80" s="107" t="s">
        <v>820</v>
      </c>
      <c r="P80" s="114" t="s">
        <v>795</v>
      </c>
    </row>
    <row r="81" spans="1:16" ht="12.75">
      <c r="A81" s="113">
        <v>1</v>
      </c>
      <c r="B81" s="107" t="s">
        <v>32</v>
      </c>
      <c r="C81" s="107" t="s">
        <v>31</v>
      </c>
      <c r="D81" s="107" t="s">
        <v>792</v>
      </c>
      <c r="E81" s="107" t="s">
        <v>1009</v>
      </c>
      <c r="F81" s="107">
        <v>2441076277</v>
      </c>
      <c r="G81" s="107">
        <v>2441041453</v>
      </c>
      <c r="H81" s="107" t="s">
        <v>348</v>
      </c>
      <c r="I81" s="107" t="s">
        <v>822</v>
      </c>
      <c r="J81" s="107">
        <v>43100</v>
      </c>
      <c r="K81" s="108">
        <v>39363154</v>
      </c>
      <c r="L81" s="108">
        <v>21915908</v>
      </c>
      <c r="M81" s="107" t="s">
        <v>659</v>
      </c>
      <c r="N81" s="107" t="s">
        <v>659</v>
      </c>
      <c r="O81" s="107" t="s">
        <v>823</v>
      </c>
      <c r="P81" s="114" t="s">
        <v>795</v>
      </c>
    </row>
    <row r="82" spans="1:16" ht="12.75">
      <c r="A82" s="113">
        <v>1</v>
      </c>
      <c r="B82" s="107" t="s">
        <v>32</v>
      </c>
      <c r="C82" s="107" t="s">
        <v>31</v>
      </c>
      <c r="D82" s="107" t="s">
        <v>792</v>
      </c>
      <c r="E82" s="107" t="s">
        <v>1010</v>
      </c>
      <c r="F82" s="107">
        <v>2441041878</v>
      </c>
      <c r="G82" s="107">
        <v>2441041878</v>
      </c>
      <c r="H82" s="107" t="s">
        <v>433</v>
      </c>
      <c r="I82" s="107" t="s">
        <v>824</v>
      </c>
      <c r="J82" s="107">
        <v>43100</v>
      </c>
      <c r="K82" s="108">
        <v>39371717</v>
      </c>
      <c r="L82" s="108">
        <v>21929986</v>
      </c>
      <c r="M82" s="107" t="s">
        <v>659</v>
      </c>
      <c r="N82" s="107" t="s">
        <v>659</v>
      </c>
      <c r="O82" s="107" t="s">
        <v>825</v>
      </c>
      <c r="P82" s="114" t="s">
        <v>795</v>
      </c>
    </row>
    <row r="83" spans="1:16" ht="12.75">
      <c r="A83" s="113">
        <v>1</v>
      </c>
      <c r="B83" s="107" t="s">
        <v>32</v>
      </c>
      <c r="C83" s="107" t="s">
        <v>31</v>
      </c>
      <c r="D83" s="107" t="s">
        <v>792</v>
      </c>
      <c r="E83" s="107" t="s">
        <v>390</v>
      </c>
      <c r="F83" s="107">
        <v>2441042035</v>
      </c>
      <c r="G83" s="107">
        <v>2441042035</v>
      </c>
      <c r="H83" s="107" t="s">
        <v>392</v>
      </c>
      <c r="I83" s="107" t="s">
        <v>826</v>
      </c>
      <c r="J83" s="107">
        <v>43100</v>
      </c>
      <c r="K83" s="108">
        <v>39366115</v>
      </c>
      <c r="L83" s="108">
        <v>21932968</v>
      </c>
      <c r="M83" s="107" t="s">
        <v>659</v>
      </c>
      <c r="N83" s="107" t="s">
        <v>658</v>
      </c>
      <c r="O83" s="107" t="s">
        <v>827</v>
      </c>
      <c r="P83" s="114" t="s">
        <v>795</v>
      </c>
    </row>
    <row r="84" spans="1:16" ht="12.75">
      <c r="A84" s="113">
        <v>1</v>
      </c>
      <c r="B84" s="107" t="s">
        <v>32</v>
      </c>
      <c r="C84" s="107" t="s">
        <v>31</v>
      </c>
      <c r="D84" s="107" t="s">
        <v>792</v>
      </c>
      <c r="E84" s="107" t="s">
        <v>828</v>
      </c>
      <c r="F84" s="107">
        <v>2441029854</v>
      </c>
      <c r="G84" s="107">
        <v>2441029843</v>
      </c>
      <c r="H84" s="107" t="s">
        <v>429</v>
      </c>
      <c r="I84" s="107" t="s">
        <v>700</v>
      </c>
      <c r="J84" s="107">
        <v>43100</v>
      </c>
      <c r="K84" s="108">
        <v>39368064</v>
      </c>
      <c r="L84" s="108">
        <v>21906069</v>
      </c>
      <c r="M84" s="107" t="s">
        <v>659</v>
      </c>
      <c r="N84" s="107" t="s">
        <v>659</v>
      </c>
      <c r="O84" s="107" t="s">
        <v>1011</v>
      </c>
      <c r="P84" s="114" t="s">
        <v>795</v>
      </c>
    </row>
    <row r="85" spans="1:16" ht="12.75">
      <c r="A85" s="113">
        <v>1</v>
      </c>
      <c r="B85" s="107" t="s">
        <v>32</v>
      </c>
      <c r="C85" s="107" t="s">
        <v>31</v>
      </c>
      <c r="D85" s="107" t="s">
        <v>792</v>
      </c>
      <c r="E85" s="107" t="s">
        <v>1012</v>
      </c>
      <c r="F85" s="107">
        <v>2441023030</v>
      </c>
      <c r="G85" s="107"/>
      <c r="H85" s="107" t="s">
        <v>1013</v>
      </c>
      <c r="I85" s="107" t="s">
        <v>1014</v>
      </c>
      <c r="J85" s="107">
        <v>43100</v>
      </c>
      <c r="K85" s="108">
        <v>39369879</v>
      </c>
      <c r="L85" s="108">
        <v>21913697</v>
      </c>
      <c r="M85" s="107" t="s">
        <v>659</v>
      </c>
      <c r="N85" s="107" t="s">
        <v>659</v>
      </c>
      <c r="O85" s="107" t="s">
        <v>831</v>
      </c>
      <c r="P85" s="114" t="s">
        <v>795</v>
      </c>
    </row>
    <row r="86" spans="1:16" ht="12.75">
      <c r="A86" s="113">
        <v>2</v>
      </c>
      <c r="B86" s="107" t="s">
        <v>120</v>
      </c>
      <c r="C86" s="107" t="s">
        <v>31</v>
      </c>
      <c r="D86" s="107" t="s">
        <v>792</v>
      </c>
      <c r="E86" s="107" t="s">
        <v>857</v>
      </c>
      <c r="F86" s="107">
        <v>2441067292</v>
      </c>
      <c r="G86" s="107">
        <v>2441067292</v>
      </c>
      <c r="H86" s="107" t="s">
        <v>483</v>
      </c>
      <c r="I86" s="107" t="s">
        <v>691</v>
      </c>
      <c r="J86" s="107">
        <v>43100</v>
      </c>
      <c r="K86" s="108">
        <v>39441799</v>
      </c>
      <c r="L86" s="108">
        <v>21968319</v>
      </c>
      <c r="M86" s="107" t="s">
        <v>659</v>
      </c>
      <c r="N86" s="107" t="s">
        <v>658</v>
      </c>
      <c r="O86" s="107" t="s">
        <v>858</v>
      </c>
      <c r="P86" s="114" t="s">
        <v>795</v>
      </c>
    </row>
    <row r="87" spans="1:16" ht="12.75">
      <c r="A87" s="113">
        <v>1</v>
      </c>
      <c r="B87" s="107" t="s">
        <v>32</v>
      </c>
      <c r="C87" s="107" t="s">
        <v>31</v>
      </c>
      <c r="D87" s="107" t="s">
        <v>792</v>
      </c>
      <c r="E87" s="107" t="s">
        <v>1015</v>
      </c>
      <c r="F87" s="107">
        <v>2441028078</v>
      </c>
      <c r="G87" s="107">
        <v>2441028078</v>
      </c>
      <c r="H87" s="107" t="s">
        <v>343</v>
      </c>
      <c r="I87" s="107" t="s">
        <v>832</v>
      </c>
      <c r="J87" s="107">
        <v>43100</v>
      </c>
      <c r="K87" s="108">
        <v>39358797</v>
      </c>
      <c r="L87" s="108">
        <v>21941517</v>
      </c>
      <c r="M87" s="107" t="s">
        <v>659</v>
      </c>
      <c r="N87" s="107" t="s">
        <v>659</v>
      </c>
      <c r="O87" s="107" t="s">
        <v>833</v>
      </c>
      <c r="P87" s="114" t="s">
        <v>795</v>
      </c>
    </row>
    <row r="88" spans="1:16" ht="12.75">
      <c r="A88" s="113">
        <v>1</v>
      </c>
      <c r="B88" s="107" t="s">
        <v>32</v>
      </c>
      <c r="C88" s="107" t="s">
        <v>31</v>
      </c>
      <c r="D88" s="107" t="s">
        <v>792</v>
      </c>
      <c r="E88" s="107" t="s">
        <v>1016</v>
      </c>
      <c r="F88" s="107">
        <v>2441072020</v>
      </c>
      <c r="G88" s="107">
        <v>2441072020</v>
      </c>
      <c r="H88" s="107" t="s">
        <v>377</v>
      </c>
      <c r="I88" s="107" t="s">
        <v>1017</v>
      </c>
      <c r="J88" s="107">
        <v>43100</v>
      </c>
      <c r="K88" s="108">
        <v>39374275</v>
      </c>
      <c r="L88" s="108">
        <v>21915832</v>
      </c>
      <c r="M88" s="107" t="s">
        <v>659</v>
      </c>
      <c r="N88" s="107" t="s">
        <v>659</v>
      </c>
      <c r="O88" s="107" t="s">
        <v>835</v>
      </c>
      <c r="P88" s="114" t="s">
        <v>795</v>
      </c>
    </row>
    <row r="89" spans="1:16" ht="12.75">
      <c r="A89" s="113">
        <v>1</v>
      </c>
      <c r="B89" s="107" t="s">
        <v>109</v>
      </c>
      <c r="C89" s="107" t="s">
        <v>31</v>
      </c>
      <c r="D89" s="107" t="s">
        <v>792</v>
      </c>
      <c r="E89" s="107" t="s">
        <v>456</v>
      </c>
      <c r="F89" s="107">
        <v>2441025953</v>
      </c>
      <c r="G89" s="107">
        <v>2441025953</v>
      </c>
      <c r="H89" s="107" t="s">
        <v>459</v>
      </c>
      <c r="I89" s="107" t="s">
        <v>836</v>
      </c>
      <c r="J89" s="107">
        <v>43100</v>
      </c>
      <c r="K89" s="108">
        <v>39358797</v>
      </c>
      <c r="L89" s="108">
        <v>21941517</v>
      </c>
      <c r="M89" s="107" t="s">
        <v>659</v>
      </c>
      <c r="N89" s="107" t="s">
        <v>658</v>
      </c>
      <c r="O89" s="107" t="s">
        <v>837</v>
      </c>
      <c r="P89" s="114" t="s">
        <v>795</v>
      </c>
    </row>
    <row r="90" spans="1:16" ht="12.75">
      <c r="A90" s="113">
        <v>1</v>
      </c>
      <c r="B90" s="107" t="s">
        <v>32</v>
      </c>
      <c r="C90" s="107" t="s">
        <v>31</v>
      </c>
      <c r="D90" s="107" t="s">
        <v>792</v>
      </c>
      <c r="E90" s="107" t="s">
        <v>414</v>
      </c>
      <c r="F90" s="107">
        <v>2441041584</v>
      </c>
      <c r="G90" s="107">
        <v>2441041584</v>
      </c>
      <c r="H90" s="107" t="s">
        <v>415</v>
      </c>
      <c r="I90" s="107" t="s">
        <v>834</v>
      </c>
      <c r="J90" s="107">
        <v>43100</v>
      </c>
      <c r="K90" s="108">
        <v>39374258</v>
      </c>
      <c r="L90" s="108">
        <v>21915939</v>
      </c>
      <c r="M90" s="107" t="s">
        <v>659</v>
      </c>
      <c r="N90" s="107" t="s">
        <v>658</v>
      </c>
      <c r="O90" s="107" t="s">
        <v>838</v>
      </c>
      <c r="P90" s="114" t="s">
        <v>795</v>
      </c>
    </row>
    <row r="91" spans="1:16" ht="12.75">
      <c r="A91" s="113">
        <v>1</v>
      </c>
      <c r="B91" s="107" t="s">
        <v>32</v>
      </c>
      <c r="C91" s="107" t="s">
        <v>31</v>
      </c>
      <c r="D91" s="107" t="s">
        <v>792</v>
      </c>
      <c r="E91" s="107" t="s">
        <v>839</v>
      </c>
      <c r="F91" s="107">
        <v>2441041660</v>
      </c>
      <c r="G91" s="107"/>
      <c r="H91" s="107" t="s">
        <v>370</v>
      </c>
      <c r="I91" s="107" t="s">
        <v>673</v>
      </c>
      <c r="J91" s="107">
        <v>43100</v>
      </c>
      <c r="K91" s="108">
        <v>39363190</v>
      </c>
      <c r="L91" s="108">
        <v>21915075</v>
      </c>
      <c r="M91" s="107" t="s">
        <v>659</v>
      </c>
      <c r="N91" s="107" t="s">
        <v>658</v>
      </c>
      <c r="O91" s="107" t="s">
        <v>840</v>
      </c>
      <c r="P91" s="114" t="s">
        <v>795</v>
      </c>
    </row>
    <row r="92" spans="1:16" ht="12.75">
      <c r="A92" s="113">
        <v>1</v>
      </c>
      <c r="B92" s="107" t="s">
        <v>32</v>
      </c>
      <c r="C92" s="107" t="s">
        <v>31</v>
      </c>
      <c r="D92" s="107" t="s">
        <v>792</v>
      </c>
      <c r="E92" s="107" t="s">
        <v>841</v>
      </c>
      <c r="F92" s="107">
        <v>2441041660</v>
      </c>
      <c r="G92" s="107"/>
      <c r="H92" s="107" t="s">
        <v>367</v>
      </c>
      <c r="I92" s="107" t="s">
        <v>673</v>
      </c>
      <c r="J92" s="107">
        <v>43100</v>
      </c>
      <c r="K92" s="108">
        <v>39363198</v>
      </c>
      <c r="L92" s="108">
        <v>21915024</v>
      </c>
      <c r="M92" s="107" t="s">
        <v>659</v>
      </c>
      <c r="N92" s="107" t="s">
        <v>658</v>
      </c>
      <c r="O92" s="107" t="s">
        <v>1018</v>
      </c>
      <c r="P92" s="114" t="s">
        <v>795</v>
      </c>
    </row>
    <row r="93" spans="1:16" ht="12.75">
      <c r="A93" s="113">
        <v>2</v>
      </c>
      <c r="B93" s="107" t="s">
        <v>109</v>
      </c>
      <c r="C93" s="107" t="s">
        <v>31</v>
      </c>
      <c r="D93" s="107" t="s">
        <v>792</v>
      </c>
      <c r="E93" s="107" t="s">
        <v>1019</v>
      </c>
      <c r="F93" s="107">
        <v>2441062176</v>
      </c>
      <c r="G93" s="107"/>
      <c r="H93" s="107" t="s">
        <v>464</v>
      </c>
      <c r="I93" s="107" t="s">
        <v>859</v>
      </c>
      <c r="J93" s="107">
        <v>43100</v>
      </c>
      <c r="K93" s="108">
        <v>39369631</v>
      </c>
      <c r="L93" s="108">
        <v>22005787</v>
      </c>
      <c r="M93" s="107" t="s">
        <v>659</v>
      </c>
      <c r="N93" s="107" t="s">
        <v>659</v>
      </c>
      <c r="O93" s="107" t="s">
        <v>860</v>
      </c>
      <c r="P93" s="114" t="s">
        <v>795</v>
      </c>
    </row>
    <row r="94" spans="1:16" ht="12.75">
      <c r="A94" s="113">
        <v>1</v>
      </c>
      <c r="B94" s="107" t="s">
        <v>32</v>
      </c>
      <c r="C94" s="107" t="s">
        <v>31</v>
      </c>
      <c r="D94" s="107" t="s">
        <v>792</v>
      </c>
      <c r="E94" s="107" t="s">
        <v>405</v>
      </c>
      <c r="F94" s="107">
        <v>2441028369</v>
      </c>
      <c r="G94" s="107">
        <v>2441028969</v>
      </c>
      <c r="H94" s="107" t="s">
        <v>408</v>
      </c>
      <c r="I94" s="107" t="s">
        <v>843</v>
      </c>
      <c r="J94" s="107">
        <v>43100</v>
      </c>
      <c r="K94" s="108">
        <v>39371969</v>
      </c>
      <c r="L94" s="108">
        <v>21930294</v>
      </c>
      <c r="M94" s="107" t="s">
        <v>659</v>
      </c>
      <c r="N94" s="107" t="s">
        <v>658</v>
      </c>
      <c r="O94" s="107" t="s">
        <v>844</v>
      </c>
      <c r="P94" s="114" t="s">
        <v>795</v>
      </c>
    </row>
    <row r="95" spans="1:16" ht="12.75">
      <c r="A95" s="113">
        <v>1</v>
      </c>
      <c r="B95" s="107" t="s">
        <v>32</v>
      </c>
      <c r="C95" s="107" t="s">
        <v>31</v>
      </c>
      <c r="D95" s="107" t="s">
        <v>792</v>
      </c>
      <c r="E95" s="107" t="s">
        <v>403</v>
      </c>
      <c r="F95" s="107">
        <v>2441026719</v>
      </c>
      <c r="G95" s="107">
        <v>2441026719</v>
      </c>
      <c r="H95" s="107" t="s">
        <v>404</v>
      </c>
      <c r="I95" s="107" t="s">
        <v>815</v>
      </c>
      <c r="J95" s="107">
        <v>43100</v>
      </c>
      <c r="K95" s="108">
        <v>39365798</v>
      </c>
      <c r="L95" s="108">
        <v>21926518</v>
      </c>
      <c r="M95" s="107" t="s">
        <v>659</v>
      </c>
      <c r="N95" s="107" t="s">
        <v>658</v>
      </c>
      <c r="O95" s="107" t="s">
        <v>845</v>
      </c>
      <c r="P95" s="114" t="s">
        <v>795</v>
      </c>
    </row>
    <row r="96" spans="1:16" ht="12.75">
      <c r="A96" s="113">
        <v>1</v>
      </c>
      <c r="B96" s="107" t="s">
        <v>32</v>
      </c>
      <c r="C96" s="107" t="s">
        <v>31</v>
      </c>
      <c r="D96" s="107" t="s">
        <v>792</v>
      </c>
      <c r="E96" s="107" t="s">
        <v>1020</v>
      </c>
      <c r="F96" s="107">
        <v>2441080370</v>
      </c>
      <c r="G96" s="107">
        <v>2441080370</v>
      </c>
      <c r="H96" s="107" t="s">
        <v>412</v>
      </c>
      <c r="I96" s="107" t="s">
        <v>846</v>
      </c>
      <c r="J96" s="107">
        <v>43100</v>
      </c>
      <c r="K96" s="108">
        <v>39347786</v>
      </c>
      <c r="L96" s="108">
        <v>21925500</v>
      </c>
      <c r="M96" s="107" t="s">
        <v>659</v>
      </c>
      <c r="N96" s="107" t="s">
        <v>659</v>
      </c>
      <c r="O96" s="107" t="s">
        <v>847</v>
      </c>
      <c r="P96" s="114" t="s">
        <v>795</v>
      </c>
    </row>
    <row r="97" spans="1:16" ht="12.75">
      <c r="A97" s="113">
        <v>2</v>
      </c>
      <c r="B97" s="107" t="s">
        <v>109</v>
      </c>
      <c r="C97" s="107" t="s">
        <v>31</v>
      </c>
      <c r="D97" s="107" t="s">
        <v>792</v>
      </c>
      <c r="E97" s="107" t="s">
        <v>861</v>
      </c>
      <c r="F97" s="107">
        <v>2441061106</v>
      </c>
      <c r="G97" s="107">
        <v>2441061106</v>
      </c>
      <c r="H97" s="107" t="s">
        <v>487</v>
      </c>
      <c r="I97" s="107" t="s">
        <v>862</v>
      </c>
      <c r="J97" s="107">
        <v>43100</v>
      </c>
      <c r="K97" s="108">
        <v>39374387</v>
      </c>
      <c r="L97" s="108">
        <v>21975951</v>
      </c>
      <c r="M97" s="107" t="s">
        <v>659</v>
      </c>
      <c r="N97" s="107" t="s">
        <v>658</v>
      </c>
      <c r="O97" s="107" t="s">
        <v>1021</v>
      </c>
      <c r="P97" s="114" t="s">
        <v>795</v>
      </c>
    </row>
    <row r="98" spans="1:16" ht="13.5" thickBot="1">
      <c r="A98" s="115">
        <v>1</v>
      </c>
      <c r="B98" s="116" t="s">
        <v>109</v>
      </c>
      <c r="C98" s="116" t="s">
        <v>31</v>
      </c>
      <c r="D98" s="116" t="s">
        <v>792</v>
      </c>
      <c r="E98" s="116" t="s">
        <v>848</v>
      </c>
      <c r="F98" s="116">
        <v>2441061545</v>
      </c>
      <c r="G98" s="116">
        <v>2441061545</v>
      </c>
      <c r="H98" s="116" t="s">
        <v>492</v>
      </c>
      <c r="I98" s="116" t="s">
        <v>154</v>
      </c>
      <c r="J98" s="116">
        <v>43100</v>
      </c>
      <c r="K98" s="117">
        <v>39362637</v>
      </c>
      <c r="L98" s="117">
        <v>21972384</v>
      </c>
      <c r="M98" s="116" t="s">
        <v>659</v>
      </c>
      <c r="N98" s="116" t="s">
        <v>658</v>
      </c>
      <c r="O98" s="116" t="s">
        <v>849</v>
      </c>
      <c r="P98" s="118" t="s">
        <v>795</v>
      </c>
    </row>
    <row r="99" spans="1:16" ht="13.5" thickBot="1">
      <c r="A99" s="127">
        <v>3</v>
      </c>
      <c r="B99" s="128" t="s">
        <v>103</v>
      </c>
      <c r="C99" s="128" t="s">
        <v>158</v>
      </c>
      <c r="D99" s="128" t="s">
        <v>792</v>
      </c>
      <c r="E99" s="128" t="s">
        <v>494</v>
      </c>
      <c r="F99" s="128">
        <v>2441092969</v>
      </c>
      <c r="G99" s="128">
        <v>2441092969</v>
      </c>
      <c r="H99" s="128" t="s">
        <v>496</v>
      </c>
      <c r="I99" s="128" t="s">
        <v>864</v>
      </c>
      <c r="J99" s="128">
        <v>43067</v>
      </c>
      <c r="K99" s="129">
        <v>39331664</v>
      </c>
      <c r="L99" s="129">
        <v>21686717</v>
      </c>
      <c r="M99" s="128" t="s">
        <v>659</v>
      </c>
      <c r="N99" s="128" t="s">
        <v>658</v>
      </c>
      <c r="O99" s="128" t="s">
        <v>865</v>
      </c>
      <c r="P99" s="130" t="s">
        <v>795</v>
      </c>
    </row>
    <row r="100" spans="1:16" ht="12.75">
      <c r="A100" s="109"/>
      <c r="B100" s="110" t="s">
        <v>171</v>
      </c>
      <c r="C100" s="110" t="s">
        <v>170</v>
      </c>
      <c r="D100" s="110" t="s">
        <v>792</v>
      </c>
      <c r="E100" s="110" t="s">
        <v>1022</v>
      </c>
      <c r="F100" s="110">
        <v>2445097250</v>
      </c>
      <c r="G100" s="110"/>
      <c r="H100" s="110" t="s">
        <v>1023</v>
      </c>
      <c r="I100" s="110" t="s">
        <v>1024</v>
      </c>
      <c r="J100" s="110">
        <v>43060</v>
      </c>
      <c r="K100" s="111">
        <v>39440754</v>
      </c>
      <c r="L100" s="111">
        <v>21710763</v>
      </c>
      <c r="M100" s="110" t="s">
        <v>659</v>
      </c>
      <c r="N100" s="110" t="s">
        <v>658</v>
      </c>
      <c r="O100" s="110" t="s">
        <v>1025</v>
      </c>
      <c r="P100" s="112" t="s">
        <v>795</v>
      </c>
    </row>
    <row r="101" spans="1:16" ht="12.75">
      <c r="A101" s="113">
        <v>2</v>
      </c>
      <c r="B101" s="107" t="s">
        <v>171</v>
      </c>
      <c r="C101" s="107" t="s">
        <v>170</v>
      </c>
      <c r="D101" s="107" t="s">
        <v>792</v>
      </c>
      <c r="E101" s="107" t="s">
        <v>515</v>
      </c>
      <c r="F101" s="107">
        <v>2445097367</v>
      </c>
      <c r="G101" s="107">
        <v>2445097367</v>
      </c>
      <c r="H101" s="107" t="s">
        <v>517</v>
      </c>
      <c r="I101" s="107" t="s">
        <v>866</v>
      </c>
      <c r="J101" s="107">
        <v>43060</v>
      </c>
      <c r="K101" s="108">
        <v>39426335</v>
      </c>
      <c r="L101" s="108">
        <v>21696878</v>
      </c>
      <c r="M101" s="107" t="s">
        <v>659</v>
      </c>
      <c r="N101" s="107" t="s">
        <v>658</v>
      </c>
      <c r="O101" s="107" t="s">
        <v>867</v>
      </c>
      <c r="P101" s="114" t="s">
        <v>795</v>
      </c>
    </row>
    <row r="102" spans="1:16" ht="12.75">
      <c r="A102" s="113">
        <v>3</v>
      </c>
      <c r="B102" s="107" t="s">
        <v>180</v>
      </c>
      <c r="C102" s="107" t="s">
        <v>170</v>
      </c>
      <c r="D102" s="107" t="s">
        <v>792</v>
      </c>
      <c r="E102" s="107" t="s">
        <v>1026</v>
      </c>
      <c r="F102" s="107">
        <v>2445061231</v>
      </c>
      <c r="G102" s="107">
        <v>2445061231</v>
      </c>
      <c r="H102" s="107" t="s">
        <v>513</v>
      </c>
      <c r="I102" s="107" t="s">
        <v>512</v>
      </c>
      <c r="J102" s="107">
        <v>43060</v>
      </c>
      <c r="K102" s="108">
        <v>39397599</v>
      </c>
      <c r="L102" s="108">
        <v>21599961</v>
      </c>
      <c r="M102" s="107" t="s">
        <v>659</v>
      </c>
      <c r="N102" s="107" t="s">
        <v>658</v>
      </c>
      <c r="O102" s="107" t="s">
        <v>879</v>
      </c>
      <c r="P102" s="114" t="s">
        <v>795</v>
      </c>
    </row>
    <row r="103" spans="1:16" ht="12.75">
      <c r="A103" s="113">
        <v>2</v>
      </c>
      <c r="B103" s="107" t="s">
        <v>60</v>
      </c>
      <c r="C103" s="107" t="s">
        <v>170</v>
      </c>
      <c r="D103" s="107" t="s">
        <v>792</v>
      </c>
      <c r="E103" s="107" t="s">
        <v>1027</v>
      </c>
      <c r="F103" s="107">
        <v>2441085553</v>
      </c>
      <c r="G103" s="107">
        <v>2441085013</v>
      </c>
      <c r="H103" s="107" t="s">
        <v>532</v>
      </c>
      <c r="I103" s="107" t="s">
        <v>530</v>
      </c>
      <c r="J103" s="107">
        <v>43100</v>
      </c>
      <c r="K103" s="108">
        <v>39454028</v>
      </c>
      <c r="L103" s="108">
        <v>21804743</v>
      </c>
      <c r="M103" s="107" t="s">
        <v>659</v>
      </c>
      <c r="N103" s="107" t="s">
        <v>659</v>
      </c>
      <c r="O103" s="107" t="s">
        <v>869</v>
      </c>
      <c r="P103" s="114" t="s">
        <v>795</v>
      </c>
    </row>
    <row r="104" spans="1:16" ht="12.75">
      <c r="A104" s="113">
        <v>2</v>
      </c>
      <c r="B104" s="107" t="s">
        <v>171</v>
      </c>
      <c r="C104" s="107" t="s">
        <v>170</v>
      </c>
      <c r="D104" s="107" t="s">
        <v>792</v>
      </c>
      <c r="E104" s="107" t="s">
        <v>1028</v>
      </c>
      <c r="F104" s="107">
        <v>2445041397</v>
      </c>
      <c r="G104" s="107">
        <v>2445041397</v>
      </c>
      <c r="H104" s="107" t="s">
        <v>499</v>
      </c>
      <c r="I104" s="107" t="s">
        <v>870</v>
      </c>
      <c r="J104" s="107">
        <v>43060</v>
      </c>
      <c r="K104" s="108">
        <v>39434566</v>
      </c>
      <c r="L104" s="108">
        <v>21663572</v>
      </c>
      <c r="M104" s="107" t="s">
        <v>659</v>
      </c>
      <c r="N104" s="107" t="s">
        <v>659</v>
      </c>
      <c r="O104" s="107" t="s">
        <v>871</v>
      </c>
      <c r="P104" s="114" t="s">
        <v>795</v>
      </c>
    </row>
    <row r="105" spans="1:16" ht="12.75">
      <c r="A105" s="113">
        <v>2</v>
      </c>
      <c r="B105" s="107" t="s">
        <v>171</v>
      </c>
      <c r="C105" s="107" t="s">
        <v>170</v>
      </c>
      <c r="D105" s="107" t="s">
        <v>792</v>
      </c>
      <c r="E105" s="107" t="s">
        <v>1029</v>
      </c>
      <c r="F105" s="107">
        <v>2445042183</v>
      </c>
      <c r="G105" s="107">
        <v>2445042183</v>
      </c>
      <c r="H105" s="107" t="s">
        <v>502</v>
      </c>
      <c r="I105" s="107" t="s">
        <v>870</v>
      </c>
      <c r="J105" s="107">
        <v>43060</v>
      </c>
      <c r="K105" s="108">
        <v>39422696</v>
      </c>
      <c r="L105" s="108">
        <v>21661239</v>
      </c>
      <c r="M105" s="107" t="s">
        <v>659</v>
      </c>
      <c r="N105" s="107" t="s">
        <v>659</v>
      </c>
      <c r="O105" s="107" t="s">
        <v>872</v>
      </c>
      <c r="P105" s="114" t="s">
        <v>795</v>
      </c>
    </row>
    <row r="106" spans="1:16" ht="12.75">
      <c r="A106" s="113">
        <v>2</v>
      </c>
      <c r="B106" s="107" t="s">
        <v>60</v>
      </c>
      <c r="C106" s="107" t="s">
        <v>170</v>
      </c>
      <c r="D106" s="107" t="s">
        <v>792</v>
      </c>
      <c r="E106" s="107" t="s">
        <v>1030</v>
      </c>
      <c r="F106" s="107">
        <v>2441084915</v>
      </c>
      <c r="G106" s="107">
        <v>2441084915</v>
      </c>
      <c r="H106" s="107" t="s">
        <v>523</v>
      </c>
      <c r="I106" s="107" t="s">
        <v>726</v>
      </c>
      <c r="J106" s="107">
        <v>43061</v>
      </c>
      <c r="K106" s="108">
        <v>39487378</v>
      </c>
      <c r="L106" s="108">
        <v>21839145</v>
      </c>
      <c r="M106" s="107" t="s">
        <v>659</v>
      </c>
      <c r="N106" s="107" t="s">
        <v>659</v>
      </c>
      <c r="O106" s="107" t="s">
        <v>874</v>
      </c>
      <c r="P106" s="114" t="s">
        <v>795</v>
      </c>
    </row>
    <row r="107" spans="1:16" ht="12.75">
      <c r="A107" s="113">
        <v>2</v>
      </c>
      <c r="B107" s="107" t="s">
        <v>103</v>
      </c>
      <c r="C107" s="107" t="s">
        <v>170</v>
      </c>
      <c r="D107" s="107" t="s">
        <v>792</v>
      </c>
      <c r="E107" s="107" t="s">
        <v>875</v>
      </c>
      <c r="F107" s="107">
        <v>2431049394</v>
      </c>
      <c r="G107" s="107">
        <v>2431049394</v>
      </c>
      <c r="H107" s="107" t="s">
        <v>527</v>
      </c>
      <c r="I107" s="107" t="s">
        <v>525</v>
      </c>
      <c r="J107" s="107">
        <v>43060</v>
      </c>
      <c r="K107" s="108">
        <v>39461667</v>
      </c>
      <c r="L107" s="108">
        <v>21735556</v>
      </c>
      <c r="M107" s="107" t="s">
        <v>659</v>
      </c>
      <c r="N107" s="107" t="s">
        <v>658</v>
      </c>
      <c r="O107" s="107" t="s">
        <v>876</v>
      </c>
      <c r="P107" s="114" t="s">
        <v>795</v>
      </c>
    </row>
    <row r="108" spans="1:16" ht="13.5" thickBot="1">
      <c r="A108" s="115">
        <v>2</v>
      </c>
      <c r="B108" s="116" t="s">
        <v>171</v>
      </c>
      <c r="C108" s="116" t="s">
        <v>170</v>
      </c>
      <c r="D108" s="116" t="s">
        <v>792</v>
      </c>
      <c r="E108" s="116" t="s">
        <v>417</v>
      </c>
      <c r="F108" s="116">
        <v>2445041397</v>
      </c>
      <c r="G108" s="116">
        <v>2445041397</v>
      </c>
      <c r="H108" s="116" t="s">
        <v>419</v>
      </c>
      <c r="I108" s="116" t="s">
        <v>870</v>
      </c>
      <c r="J108" s="116">
        <v>43060</v>
      </c>
      <c r="K108" s="117">
        <v>39434566</v>
      </c>
      <c r="L108" s="117">
        <v>21663572</v>
      </c>
      <c r="M108" s="116" t="s">
        <v>659</v>
      </c>
      <c r="N108" s="116" t="s">
        <v>659</v>
      </c>
      <c r="O108" s="116" t="s">
        <v>878</v>
      </c>
      <c r="P108" s="118" t="s">
        <v>795</v>
      </c>
    </row>
    <row r="109" spans="1:16" ht="12.75">
      <c r="A109" s="123">
        <v>2</v>
      </c>
      <c r="B109" s="124" t="s">
        <v>120</v>
      </c>
      <c r="C109" s="124" t="s">
        <v>219</v>
      </c>
      <c r="D109" s="124" t="s">
        <v>792</v>
      </c>
      <c r="E109" s="124" t="s">
        <v>1031</v>
      </c>
      <c r="F109" s="124">
        <v>2441052115</v>
      </c>
      <c r="G109" s="124"/>
      <c r="H109" s="124" t="s">
        <v>570</v>
      </c>
      <c r="I109" s="124" t="s">
        <v>881</v>
      </c>
      <c r="J109" s="124">
        <v>43061</v>
      </c>
      <c r="K109" s="125">
        <v>39463342</v>
      </c>
      <c r="L109" s="125">
        <v>21897151</v>
      </c>
      <c r="M109" s="124" t="s">
        <v>659</v>
      </c>
      <c r="N109" s="124" t="s">
        <v>658</v>
      </c>
      <c r="O109" s="124" t="s">
        <v>882</v>
      </c>
      <c r="P109" s="126" t="s">
        <v>795</v>
      </c>
    </row>
    <row r="110" spans="1:16" ht="12.75">
      <c r="A110" s="113">
        <v>2</v>
      </c>
      <c r="B110" s="107" t="s">
        <v>103</v>
      </c>
      <c r="C110" s="107" t="s">
        <v>219</v>
      </c>
      <c r="D110" s="107" t="s">
        <v>792</v>
      </c>
      <c r="E110" s="107" t="s">
        <v>572</v>
      </c>
      <c r="F110" s="107">
        <v>2444041241</v>
      </c>
      <c r="G110" s="107">
        <v>2444041284</v>
      </c>
      <c r="H110" s="107" t="s">
        <v>251</v>
      </c>
      <c r="I110" s="107" t="s">
        <v>249</v>
      </c>
      <c r="J110" s="107">
        <v>43200</v>
      </c>
      <c r="K110" s="108">
        <v>39524176</v>
      </c>
      <c r="L110" s="108">
        <v>22096541</v>
      </c>
      <c r="M110" s="107" t="s">
        <v>659</v>
      </c>
      <c r="N110" s="107" t="s">
        <v>658</v>
      </c>
      <c r="O110" s="107" t="s">
        <v>883</v>
      </c>
      <c r="P110" s="114" t="s">
        <v>795</v>
      </c>
    </row>
    <row r="111" spans="1:16" ht="12.75">
      <c r="A111" s="113">
        <v>2</v>
      </c>
      <c r="B111" s="107" t="s">
        <v>60</v>
      </c>
      <c r="C111" s="107" t="s">
        <v>219</v>
      </c>
      <c r="D111" s="107" t="s">
        <v>792</v>
      </c>
      <c r="E111" s="107" t="s">
        <v>1032</v>
      </c>
      <c r="F111" s="107">
        <v>2441051110</v>
      </c>
      <c r="G111" s="107">
        <v>2441051110</v>
      </c>
      <c r="H111" s="107" t="s">
        <v>540</v>
      </c>
      <c r="I111" s="107" t="s">
        <v>756</v>
      </c>
      <c r="J111" s="107">
        <v>43070</v>
      </c>
      <c r="K111" s="108">
        <v>39489889</v>
      </c>
      <c r="L111" s="108">
        <v>21900016</v>
      </c>
      <c r="M111" s="107" t="s">
        <v>659</v>
      </c>
      <c r="N111" s="107" t="s">
        <v>659</v>
      </c>
      <c r="O111" s="107" t="s">
        <v>884</v>
      </c>
      <c r="P111" s="114" t="s">
        <v>795</v>
      </c>
    </row>
    <row r="112" spans="1:16" ht="12.75">
      <c r="A112" s="113">
        <v>2</v>
      </c>
      <c r="B112" s="107" t="s">
        <v>60</v>
      </c>
      <c r="C112" s="107" t="s">
        <v>219</v>
      </c>
      <c r="D112" s="107" t="s">
        <v>792</v>
      </c>
      <c r="E112" s="107" t="s">
        <v>550</v>
      </c>
      <c r="F112" s="107">
        <v>2444023770</v>
      </c>
      <c r="G112" s="107">
        <v>2444023770</v>
      </c>
      <c r="H112" s="107" t="s">
        <v>552</v>
      </c>
      <c r="I112" s="107" t="s">
        <v>885</v>
      </c>
      <c r="J112" s="107">
        <v>43200</v>
      </c>
      <c r="K112" s="108">
        <v>39466665</v>
      </c>
      <c r="L112" s="108">
        <v>22091712</v>
      </c>
      <c r="M112" s="107" t="s">
        <v>659</v>
      </c>
      <c r="N112" s="107" t="s">
        <v>659</v>
      </c>
      <c r="O112" s="107" t="s">
        <v>886</v>
      </c>
      <c r="P112" s="114" t="s">
        <v>795</v>
      </c>
    </row>
    <row r="113" spans="1:16" ht="12.75">
      <c r="A113" s="113">
        <v>2</v>
      </c>
      <c r="B113" s="107" t="s">
        <v>103</v>
      </c>
      <c r="C113" s="107" t="s">
        <v>219</v>
      </c>
      <c r="D113" s="107" t="s">
        <v>792</v>
      </c>
      <c r="E113" s="107" t="s">
        <v>558</v>
      </c>
      <c r="F113" s="107">
        <v>2444071253</v>
      </c>
      <c r="G113" s="107">
        <v>2444071314</v>
      </c>
      <c r="H113" s="107" t="s">
        <v>560</v>
      </c>
      <c r="I113" s="107" t="s">
        <v>559</v>
      </c>
      <c r="J113" s="107">
        <v>43070</v>
      </c>
      <c r="K113" s="108">
        <v>39529608</v>
      </c>
      <c r="L113" s="108">
        <v>21996592</v>
      </c>
      <c r="M113" s="107" t="s">
        <v>659</v>
      </c>
      <c r="N113" s="107" t="s">
        <v>658</v>
      </c>
      <c r="O113" s="107" t="s">
        <v>887</v>
      </c>
      <c r="P113" s="114" t="s">
        <v>795</v>
      </c>
    </row>
    <row r="114" spans="1:16" ht="12.75">
      <c r="A114" s="113">
        <v>2</v>
      </c>
      <c r="B114" s="107" t="s">
        <v>60</v>
      </c>
      <c r="C114" s="107" t="s">
        <v>219</v>
      </c>
      <c r="D114" s="107" t="s">
        <v>792</v>
      </c>
      <c r="E114" s="107" t="s">
        <v>1033</v>
      </c>
      <c r="F114" s="107">
        <v>2444024145</v>
      </c>
      <c r="G114" s="107">
        <v>2444024145</v>
      </c>
      <c r="H114" s="107" t="s">
        <v>548</v>
      </c>
      <c r="I114" s="107" t="s">
        <v>889</v>
      </c>
      <c r="J114" s="107">
        <v>43200</v>
      </c>
      <c r="K114" s="108">
        <v>39468382</v>
      </c>
      <c r="L114" s="108">
        <v>22084350</v>
      </c>
      <c r="M114" s="107" t="s">
        <v>659</v>
      </c>
      <c r="N114" s="107" t="s">
        <v>659</v>
      </c>
      <c r="O114" s="107" t="s">
        <v>1034</v>
      </c>
      <c r="P114" s="114" t="s">
        <v>795</v>
      </c>
    </row>
    <row r="115" spans="1:16" ht="12.75">
      <c r="A115" s="113">
        <v>2</v>
      </c>
      <c r="B115" s="107" t="s">
        <v>60</v>
      </c>
      <c r="C115" s="107" t="s">
        <v>219</v>
      </c>
      <c r="D115" s="107" t="s">
        <v>792</v>
      </c>
      <c r="E115" s="107" t="s">
        <v>1035</v>
      </c>
      <c r="F115" s="107">
        <v>2444024114</v>
      </c>
      <c r="G115" s="107">
        <v>2444023299</v>
      </c>
      <c r="H115" s="107" t="s">
        <v>544</v>
      </c>
      <c r="I115" s="107" t="s">
        <v>892</v>
      </c>
      <c r="J115" s="107">
        <v>43200</v>
      </c>
      <c r="K115" s="108">
        <v>39465362</v>
      </c>
      <c r="L115" s="108">
        <v>22076841</v>
      </c>
      <c r="M115" s="107" t="s">
        <v>659</v>
      </c>
      <c r="N115" s="107" t="s">
        <v>658</v>
      </c>
      <c r="O115" s="107" t="s">
        <v>893</v>
      </c>
      <c r="P115" s="114" t="s">
        <v>795</v>
      </c>
    </row>
    <row r="116" spans="1:16" ht="12.75">
      <c r="A116" s="113">
        <v>2</v>
      </c>
      <c r="B116" s="107" t="s">
        <v>103</v>
      </c>
      <c r="C116" s="107" t="s">
        <v>219</v>
      </c>
      <c r="D116" s="107" t="s">
        <v>792</v>
      </c>
      <c r="E116" s="107" t="s">
        <v>1036</v>
      </c>
      <c r="F116" s="107">
        <v>2444032282</v>
      </c>
      <c r="G116" s="107"/>
      <c r="H116" s="107" t="s">
        <v>582</v>
      </c>
      <c r="I116" s="107" t="s">
        <v>274</v>
      </c>
      <c r="J116" s="107">
        <v>43062</v>
      </c>
      <c r="K116" s="108">
        <v>39427411</v>
      </c>
      <c r="L116" s="108">
        <v>22190504</v>
      </c>
      <c r="M116" s="107" t="s">
        <v>659</v>
      </c>
      <c r="N116" s="107" t="s">
        <v>658</v>
      </c>
      <c r="O116" s="107" t="s">
        <v>894</v>
      </c>
      <c r="P116" s="114" t="s">
        <v>795</v>
      </c>
    </row>
    <row r="117" spans="1:16" ht="12.75">
      <c r="A117" s="113">
        <v>2</v>
      </c>
      <c r="B117" s="107" t="s">
        <v>60</v>
      </c>
      <c r="C117" s="107" t="s">
        <v>219</v>
      </c>
      <c r="D117" s="107" t="s">
        <v>792</v>
      </c>
      <c r="E117" s="107" t="s">
        <v>895</v>
      </c>
      <c r="F117" s="107">
        <v>2444023188</v>
      </c>
      <c r="G117" s="107">
        <v>2444023188</v>
      </c>
      <c r="H117" s="107" t="s">
        <v>536</v>
      </c>
      <c r="I117" s="107" t="s">
        <v>896</v>
      </c>
      <c r="J117" s="107">
        <v>43200</v>
      </c>
      <c r="K117" s="108">
        <v>39472926</v>
      </c>
      <c r="L117" s="108">
        <v>22073403</v>
      </c>
      <c r="M117" s="107" t="s">
        <v>659</v>
      </c>
      <c r="N117" s="107" t="s">
        <v>658</v>
      </c>
      <c r="O117" s="107" t="s">
        <v>897</v>
      </c>
      <c r="P117" s="114" t="s">
        <v>795</v>
      </c>
    </row>
    <row r="118" spans="1:16" ht="12.75">
      <c r="A118" s="113">
        <v>2</v>
      </c>
      <c r="B118" s="107" t="s">
        <v>60</v>
      </c>
      <c r="C118" s="107" t="s">
        <v>219</v>
      </c>
      <c r="D118" s="107" t="s">
        <v>792</v>
      </c>
      <c r="E118" s="107" t="s">
        <v>554</v>
      </c>
      <c r="F118" s="107">
        <v>2444041008</v>
      </c>
      <c r="G118" s="107">
        <v>2444041390</v>
      </c>
      <c r="H118" s="107" t="s">
        <v>556</v>
      </c>
      <c r="I118" s="107" t="s">
        <v>238</v>
      </c>
      <c r="J118" s="107">
        <v>43200</v>
      </c>
      <c r="K118" s="108">
        <v>39494020</v>
      </c>
      <c r="L118" s="108">
        <v>22011255</v>
      </c>
      <c r="M118" s="107" t="s">
        <v>659</v>
      </c>
      <c r="N118" s="107" t="s">
        <v>658</v>
      </c>
      <c r="O118" s="107" t="s">
        <v>898</v>
      </c>
      <c r="P118" s="114" t="s">
        <v>795</v>
      </c>
    </row>
    <row r="119" spans="1:16" ht="12.75">
      <c r="A119" s="113">
        <v>2</v>
      </c>
      <c r="B119" s="107" t="s">
        <v>60</v>
      </c>
      <c r="C119" s="107" t="s">
        <v>219</v>
      </c>
      <c r="D119" s="107" t="s">
        <v>792</v>
      </c>
      <c r="E119" s="107" t="s">
        <v>562</v>
      </c>
      <c r="F119" s="107">
        <v>2444073121</v>
      </c>
      <c r="G119" s="107"/>
      <c r="H119" s="107" t="s">
        <v>565</v>
      </c>
      <c r="I119" s="107" t="s">
        <v>563</v>
      </c>
      <c r="J119" s="107">
        <v>43200</v>
      </c>
      <c r="K119" s="108">
        <v>39430048</v>
      </c>
      <c r="L119" s="108">
        <v>22042400</v>
      </c>
      <c r="M119" s="107" t="s">
        <v>659</v>
      </c>
      <c r="N119" s="107" t="s">
        <v>658</v>
      </c>
      <c r="O119" s="107" t="s">
        <v>899</v>
      </c>
      <c r="P119" s="114" t="s">
        <v>795</v>
      </c>
    </row>
    <row r="120" spans="1:16" ht="13.5" thickBot="1">
      <c r="A120" s="119">
        <v>2</v>
      </c>
      <c r="B120" s="120" t="s">
        <v>171</v>
      </c>
      <c r="C120" s="120" t="s">
        <v>219</v>
      </c>
      <c r="D120" s="120" t="s">
        <v>792</v>
      </c>
      <c r="E120" s="120" t="s">
        <v>1037</v>
      </c>
      <c r="F120" s="120">
        <v>2444031370</v>
      </c>
      <c r="G120" s="120"/>
      <c r="H120" s="120" t="s">
        <v>578</v>
      </c>
      <c r="I120" s="120" t="s">
        <v>254</v>
      </c>
      <c r="J120" s="120">
        <v>43200</v>
      </c>
      <c r="K120" s="121">
        <v>39453435</v>
      </c>
      <c r="L120" s="121">
        <v>22163626</v>
      </c>
      <c r="M120" s="120" t="s">
        <v>659</v>
      </c>
      <c r="N120" s="120" t="s">
        <v>659</v>
      </c>
      <c r="O120" s="120" t="s">
        <v>1038</v>
      </c>
      <c r="P120" s="122" t="s">
        <v>795</v>
      </c>
    </row>
    <row r="121" spans="1:16" ht="12.75">
      <c r="A121" s="109">
        <v>2</v>
      </c>
      <c r="B121" s="110" t="s">
        <v>120</v>
      </c>
      <c r="C121" s="110" t="s">
        <v>278</v>
      </c>
      <c r="D121" s="110" t="s">
        <v>792</v>
      </c>
      <c r="E121" s="110" t="s">
        <v>1039</v>
      </c>
      <c r="F121" s="110">
        <v>2443024690</v>
      </c>
      <c r="G121" s="110">
        <v>2443024690</v>
      </c>
      <c r="H121" s="110" t="s">
        <v>590</v>
      </c>
      <c r="I121" s="110" t="s">
        <v>761</v>
      </c>
      <c r="J121" s="110">
        <v>43300</v>
      </c>
      <c r="K121" s="111">
        <v>39332908</v>
      </c>
      <c r="L121" s="111">
        <v>22103397</v>
      </c>
      <c r="M121" s="110" t="s">
        <v>659</v>
      </c>
      <c r="N121" s="110" t="s">
        <v>659</v>
      </c>
      <c r="O121" s="110" t="s">
        <v>905</v>
      </c>
      <c r="P121" s="112" t="s">
        <v>795</v>
      </c>
    </row>
    <row r="122" spans="1:16" ht="12.75">
      <c r="A122" s="113">
        <v>2</v>
      </c>
      <c r="B122" s="107" t="s">
        <v>120</v>
      </c>
      <c r="C122" s="107" t="s">
        <v>278</v>
      </c>
      <c r="D122" s="107" t="s">
        <v>792</v>
      </c>
      <c r="E122" s="107" t="s">
        <v>1040</v>
      </c>
      <c r="F122" s="107">
        <v>2443022641</v>
      </c>
      <c r="G122" s="107">
        <v>2443022641</v>
      </c>
      <c r="H122" s="107" t="s">
        <v>593</v>
      </c>
      <c r="I122" s="107" t="s">
        <v>906</v>
      </c>
      <c r="J122" s="107">
        <v>43300</v>
      </c>
      <c r="K122" s="108">
        <v>39334586</v>
      </c>
      <c r="L122" s="108">
        <v>22089960</v>
      </c>
      <c r="M122" s="107" t="s">
        <v>659</v>
      </c>
      <c r="N122" s="107" t="s">
        <v>659</v>
      </c>
      <c r="O122" s="107" t="s">
        <v>907</v>
      </c>
      <c r="P122" s="114" t="s">
        <v>795</v>
      </c>
    </row>
    <row r="123" spans="1:16" ht="12.75">
      <c r="A123" s="113">
        <v>2</v>
      </c>
      <c r="B123" s="107" t="s">
        <v>60</v>
      </c>
      <c r="C123" s="107" t="s">
        <v>278</v>
      </c>
      <c r="D123" s="107" t="s">
        <v>792</v>
      </c>
      <c r="E123" s="107" t="s">
        <v>1041</v>
      </c>
      <c r="F123" s="107">
        <v>2443096316</v>
      </c>
      <c r="G123" s="107">
        <v>2443096318</v>
      </c>
      <c r="H123" s="107" t="s">
        <v>627</v>
      </c>
      <c r="I123" s="107" t="s">
        <v>769</v>
      </c>
      <c r="J123" s="107">
        <v>43300</v>
      </c>
      <c r="K123" s="108">
        <v>39370896</v>
      </c>
      <c r="L123" s="108">
        <v>22141881</v>
      </c>
      <c r="M123" s="107" t="s">
        <v>659</v>
      </c>
      <c r="N123" s="107" t="s">
        <v>658</v>
      </c>
      <c r="O123" s="107" t="s">
        <v>908</v>
      </c>
      <c r="P123" s="114" t="s">
        <v>795</v>
      </c>
    </row>
    <row r="124" spans="1:16" ht="12.75">
      <c r="A124" s="113">
        <v>2</v>
      </c>
      <c r="B124" s="107" t="s">
        <v>171</v>
      </c>
      <c r="C124" s="107" t="s">
        <v>278</v>
      </c>
      <c r="D124" s="107" t="s">
        <v>792</v>
      </c>
      <c r="E124" s="107" t="s">
        <v>612</v>
      </c>
      <c r="F124" s="107">
        <v>2443095236</v>
      </c>
      <c r="G124" s="107">
        <v>2443095236</v>
      </c>
      <c r="H124" s="107" t="s">
        <v>615</v>
      </c>
      <c r="I124" s="107" t="s">
        <v>613</v>
      </c>
      <c r="J124" s="107">
        <v>43300</v>
      </c>
      <c r="K124" s="108">
        <v>39261264</v>
      </c>
      <c r="L124" s="108">
        <v>26139812</v>
      </c>
      <c r="M124" s="107" t="s">
        <v>659</v>
      </c>
      <c r="N124" s="107" t="s">
        <v>658</v>
      </c>
      <c r="O124" s="107" t="s">
        <v>1042</v>
      </c>
      <c r="P124" s="114" t="s">
        <v>795</v>
      </c>
    </row>
    <row r="125" spans="1:16" ht="12.75">
      <c r="A125" s="113">
        <v>2</v>
      </c>
      <c r="B125" s="107" t="s">
        <v>171</v>
      </c>
      <c r="C125" s="107" t="s">
        <v>278</v>
      </c>
      <c r="D125" s="107" t="s">
        <v>792</v>
      </c>
      <c r="E125" s="107" t="s">
        <v>1043</v>
      </c>
      <c r="F125" s="107">
        <v>2443097335</v>
      </c>
      <c r="G125" s="107"/>
      <c r="H125" s="107" t="s">
        <v>620</v>
      </c>
      <c r="I125" s="107" t="s">
        <v>909</v>
      </c>
      <c r="J125" s="107">
        <v>43300</v>
      </c>
      <c r="K125" s="108">
        <v>39341444</v>
      </c>
      <c r="L125" s="108">
        <v>22091750</v>
      </c>
      <c r="M125" s="107" t="s">
        <v>659</v>
      </c>
      <c r="N125" s="107" t="s">
        <v>658</v>
      </c>
      <c r="O125" s="107" t="s">
        <v>910</v>
      </c>
      <c r="P125" s="114" t="s">
        <v>795</v>
      </c>
    </row>
    <row r="126" spans="1:16" ht="12.75">
      <c r="A126" s="113">
        <v>2</v>
      </c>
      <c r="B126" s="107" t="s">
        <v>171</v>
      </c>
      <c r="C126" s="107" t="s">
        <v>278</v>
      </c>
      <c r="D126" s="107" t="s">
        <v>792</v>
      </c>
      <c r="E126" s="107" t="s">
        <v>1044</v>
      </c>
      <c r="F126" s="107">
        <v>2443051610</v>
      </c>
      <c r="G126" s="107">
        <v>2443051610</v>
      </c>
      <c r="H126" s="107" t="s">
        <v>624</v>
      </c>
      <c r="I126" s="107" t="s">
        <v>775</v>
      </c>
      <c r="J126" s="107">
        <v>43300</v>
      </c>
      <c r="K126" s="108">
        <v>39206935</v>
      </c>
      <c r="L126" s="108">
        <v>22042153</v>
      </c>
      <c r="M126" s="107" t="s">
        <v>659</v>
      </c>
      <c r="N126" s="107" t="s">
        <v>658</v>
      </c>
      <c r="O126" s="107" t="s">
        <v>911</v>
      </c>
      <c r="P126" s="114" t="s">
        <v>795</v>
      </c>
    </row>
    <row r="127" spans="1:16" ht="12.75">
      <c r="A127" s="113">
        <v>2</v>
      </c>
      <c r="B127" s="107" t="s">
        <v>103</v>
      </c>
      <c r="C127" s="107" t="s">
        <v>278</v>
      </c>
      <c r="D127" s="107" t="s">
        <v>792</v>
      </c>
      <c r="E127" s="107" t="s">
        <v>1045</v>
      </c>
      <c r="F127" s="107">
        <v>2443023213</v>
      </c>
      <c r="G127" s="107"/>
      <c r="H127" s="107" t="s">
        <v>602</v>
      </c>
      <c r="I127" s="107" t="s">
        <v>913</v>
      </c>
      <c r="J127" s="107">
        <v>43300</v>
      </c>
      <c r="K127" s="108">
        <v>39317651</v>
      </c>
      <c r="L127" s="108">
        <v>22128886</v>
      </c>
      <c r="M127" s="107" t="s">
        <v>659</v>
      </c>
      <c r="N127" s="107" t="s">
        <v>658</v>
      </c>
      <c r="O127" s="107" t="s">
        <v>914</v>
      </c>
      <c r="P127" s="114" t="s">
        <v>795</v>
      </c>
    </row>
    <row r="128" spans="1:16" ht="12.75">
      <c r="A128" s="113">
        <v>2</v>
      </c>
      <c r="B128" s="107" t="s">
        <v>171</v>
      </c>
      <c r="C128" s="107" t="s">
        <v>278</v>
      </c>
      <c r="D128" s="107" t="s">
        <v>792</v>
      </c>
      <c r="E128" s="107" t="s">
        <v>604</v>
      </c>
      <c r="F128" s="107">
        <v>2443081364</v>
      </c>
      <c r="G128" s="107">
        <v>2443081364</v>
      </c>
      <c r="H128" s="107" t="s">
        <v>606</v>
      </c>
      <c r="I128" s="107" t="s">
        <v>299</v>
      </c>
      <c r="J128" s="107">
        <v>43063</v>
      </c>
      <c r="K128" s="108">
        <v>39190479</v>
      </c>
      <c r="L128" s="108">
        <v>22092388</v>
      </c>
      <c r="M128" s="107" t="s">
        <v>659</v>
      </c>
      <c r="N128" s="107" t="s">
        <v>658</v>
      </c>
      <c r="O128" s="107" t="s">
        <v>915</v>
      </c>
      <c r="P128" s="114" t="s">
        <v>795</v>
      </c>
    </row>
    <row r="129" spans="1:16" ht="12.75">
      <c r="A129" s="113">
        <v>2</v>
      </c>
      <c r="B129" s="107" t="s">
        <v>103</v>
      </c>
      <c r="C129" s="107" t="s">
        <v>278</v>
      </c>
      <c r="D129" s="107" t="s">
        <v>792</v>
      </c>
      <c r="E129" s="107" t="s">
        <v>1046</v>
      </c>
      <c r="F129" s="107">
        <v>2443024209</v>
      </c>
      <c r="G129" s="107"/>
      <c r="H129" s="107" t="s">
        <v>598</v>
      </c>
      <c r="I129" s="107" t="s">
        <v>917</v>
      </c>
      <c r="J129" s="107">
        <v>43300</v>
      </c>
      <c r="K129" s="108">
        <v>39327967</v>
      </c>
      <c r="L129" s="108">
        <v>22100183</v>
      </c>
      <c r="M129" s="107" t="s">
        <v>659</v>
      </c>
      <c r="N129" s="107" t="s">
        <v>658</v>
      </c>
      <c r="O129" s="107" t="s">
        <v>918</v>
      </c>
      <c r="P129" s="114" t="s">
        <v>795</v>
      </c>
    </row>
    <row r="130" spans="1:16" ht="12.75">
      <c r="A130" s="113">
        <v>2</v>
      </c>
      <c r="B130" s="107" t="s">
        <v>120</v>
      </c>
      <c r="C130" s="107" t="s">
        <v>278</v>
      </c>
      <c r="D130" s="107" t="s">
        <v>792</v>
      </c>
      <c r="E130" s="107" t="s">
        <v>1047</v>
      </c>
      <c r="F130" s="107">
        <v>2443092505</v>
      </c>
      <c r="G130" s="107">
        <v>2443092505</v>
      </c>
      <c r="H130" s="107" t="s">
        <v>586</v>
      </c>
      <c r="I130" s="107" t="s">
        <v>903</v>
      </c>
      <c r="J130" s="107">
        <v>43100</v>
      </c>
      <c r="K130" s="108">
        <v>39335490</v>
      </c>
      <c r="L130" s="108">
        <v>22012722</v>
      </c>
      <c r="M130" s="107" t="s">
        <v>659</v>
      </c>
      <c r="N130" s="107" t="s">
        <v>658</v>
      </c>
      <c r="O130" s="107" t="s">
        <v>1048</v>
      </c>
      <c r="P130" s="114" t="s">
        <v>795</v>
      </c>
    </row>
    <row r="131" spans="1:16" ht="13.5" thickBot="1">
      <c r="A131" s="115">
        <v>2</v>
      </c>
      <c r="B131" s="116" t="s">
        <v>171</v>
      </c>
      <c r="C131" s="116" t="s">
        <v>278</v>
      </c>
      <c r="D131" s="116" t="s">
        <v>792</v>
      </c>
      <c r="E131" s="116" t="s">
        <v>1049</v>
      </c>
      <c r="F131" s="116">
        <v>2443031234</v>
      </c>
      <c r="G131" s="116">
        <v>2443031234</v>
      </c>
      <c r="H131" s="116" t="s">
        <v>609</v>
      </c>
      <c r="I131" s="116" t="s">
        <v>920</v>
      </c>
      <c r="J131" s="116">
        <v>43063</v>
      </c>
      <c r="K131" s="117">
        <v>39184240</v>
      </c>
      <c r="L131" s="117">
        <v>22129665</v>
      </c>
      <c r="M131" s="116" t="s">
        <v>659</v>
      </c>
      <c r="N131" s="116" t="s">
        <v>658</v>
      </c>
      <c r="O131" s="116" t="s">
        <v>1050</v>
      </c>
      <c r="P131" s="118" t="s">
        <v>795</v>
      </c>
    </row>
    <row r="132" spans="1:16" ht="13.5" thickBot="1">
      <c r="A132" s="131">
        <v>2</v>
      </c>
      <c r="B132" s="132" t="s">
        <v>120</v>
      </c>
      <c r="C132" s="132" t="s">
        <v>278</v>
      </c>
      <c r="D132" s="132" t="s">
        <v>792</v>
      </c>
      <c r="E132" s="132" t="s">
        <v>1051</v>
      </c>
      <c r="F132" s="132">
        <v>2443041285</v>
      </c>
      <c r="G132" s="132"/>
      <c r="H132" s="132" t="s">
        <v>635</v>
      </c>
      <c r="I132" s="132" t="s">
        <v>759</v>
      </c>
      <c r="J132" s="132">
        <v>43300</v>
      </c>
      <c r="K132" s="133">
        <v>39393247</v>
      </c>
      <c r="L132" s="133">
        <v>22073088</v>
      </c>
      <c r="M132" s="132" t="s">
        <v>659</v>
      </c>
      <c r="N132" s="132" t="s">
        <v>658</v>
      </c>
      <c r="O132" s="132" t="s">
        <v>922</v>
      </c>
      <c r="P132" s="134" t="s">
        <v>795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selection activeCell="I86" sqref="I86"/>
    </sheetView>
  </sheetViews>
  <sheetFormatPr defaultColWidth="9.140625" defaultRowHeight="12.75"/>
  <cols>
    <col min="2" max="2" width="12.57421875" style="0" customWidth="1"/>
    <col min="4" max="4" width="9.8515625" style="0" customWidth="1"/>
    <col min="5" max="5" width="52.57421875" style="0" customWidth="1"/>
    <col min="6" max="7" width="11.00390625" style="0" bestFit="1" customWidth="1"/>
    <col min="8" max="8" width="31.00390625" style="0" bestFit="1" customWidth="1"/>
    <col min="9" max="9" width="40.7109375" style="0" bestFit="1" customWidth="1"/>
    <col min="11" max="11" width="17.7109375" style="0" bestFit="1" customWidth="1"/>
    <col min="12" max="12" width="17.00390625" style="0" bestFit="1" customWidth="1"/>
    <col min="14" max="14" width="10.8515625" style="0" customWidth="1"/>
    <col min="15" max="15" width="33.57421875" style="0" bestFit="1" customWidth="1"/>
    <col min="16" max="16" width="10.28125" style="0" customWidth="1"/>
  </cols>
  <sheetData>
    <row r="1" spans="1:16" s="54" customFormat="1" ht="51.75" customHeight="1" thickBot="1">
      <c r="A1" s="55" t="s">
        <v>640</v>
      </c>
      <c r="B1" s="56" t="s">
        <v>641</v>
      </c>
      <c r="C1" s="56" t="s">
        <v>642</v>
      </c>
      <c r="D1" s="56" t="s">
        <v>643</v>
      </c>
      <c r="E1" s="56" t="s">
        <v>644</v>
      </c>
      <c r="F1" s="56" t="s">
        <v>645</v>
      </c>
      <c r="G1" s="56" t="s">
        <v>646</v>
      </c>
      <c r="H1" s="56" t="s">
        <v>647</v>
      </c>
      <c r="I1" s="56" t="s">
        <v>648</v>
      </c>
      <c r="J1" s="56" t="s">
        <v>649</v>
      </c>
      <c r="K1" s="56" t="s">
        <v>650</v>
      </c>
      <c r="L1" s="56" t="s">
        <v>651</v>
      </c>
      <c r="M1" s="56" t="s">
        <v>652</v>
      </c>
      <c r="N1" s="56" t="s">
        <v>653</v>
      </c>
      <c r="O1" s="56" t="s">
        <v>654</v>
      </c>
      <c r="P1" s="57" t="s">
        <v>655</v>
      </c>
    </row>
    <row r="2" spans="1:16" s="106" customFormat="1" ht="12.75">
      <c r="A2" s="102">
        <v>12</v>
      </c>
      <c r="B2" s="103" t="s">
        <v>18</v>
      </c>
      <c r="C2" s="103" t="s">
        <v>9</v>
      </c>
      <c r="D2" s="103" t="s">
        <v>656</v>
      </c>
      <c r="E2" s="103" t="s">
        <v>19</v>
      </c>
      <c r="F2" s="103">
        <v>2445031200</v>
      </c>
      <c r="G2" s="103"/>
      <c r="H2" s="103" t="s">
        <v>22</v>
      </c>
      <c r="I2" s="103" t="s">
        <v>657</v>
      </c>
      <c r="J2" s="103">
        <v>43065</v>
      </c>
      <c r="K2" s="104">
        <v>39345471</v>
      </c>
      <c r="L2" s="104">
        <v>21458988</v>
      </c>
      <c r="M2" s="103" t="s">
        <v>658</v>
      </c>
      <c r="N2" s="103" t="s">
        <v>659</v>
      </c>
      <c r="O2" s="103" t="s">
        <v>660</v>
      </c>
      <c r="P2" s="105" t="s">
        <v>661</v>
      </c>
    </row>
    <row r="3" spans="1:16" ht="12.75">
      <c r="A3" s="82">
        <v>12</v>
      </c>
      <c r="B3" s="83" t="s">
        <v>24</v>
      </c>
      <c r="C3" s="83" t="s">
        <v>9</v>
      </c>
      <c r="D3" s="83" t="s">
        <v>656</v>
      </c>
      <c r="E3" s="83" t="s">
        <v>662</v>
      </c>
      <c r="F3" s="83">
        <v>2445031715</v>
      </c>
      <c r="G3" s="83">
        <v>2445031715</v>
      </c>
      <c r="H3" s="83" t="s">
        <v>28</v>
      </c>
      <c r="I3" s="83" t="s">
        <v>663</v>
      </c>
      <c r="J3" s="83">
        <v>43066</v>
      </c>
      <c r="K3" s="84">
        <v>39192411</v>
      </c>
      <c r="L3" s="84">
        <v>21416481</v>
      </c>
      <c r="M3" s="83" t="s">
        <v>658</v>
      </c>
      <c r="N3" s="83" t="s">
        <v>658</v>
      </c>
      <c r="O3" s="83" t="s">
        <v>664</v>
      </c>
      <c r="P3" s="85" t="s">
        <v>661</v>
      </c>
    </row>
    <row r="4" spans="1:16" ht="13.5" thickBot="1">
      <c r="A4" s="66">
        <v>12</v>
      </c>
      <c r="B4" s="67" t="s">
        <v>10</v>
      </c>
      <c r="C4" s="67" t="s">
        <v>9</v>
      </c>
      <c r="D4" s="67" t="s">
        <v>656</v>
      </c>
      <c r="E4" s="67" t="s">
        <v>11</v>
      </c>
      <c r="F4" s="67">
        <v>2445032080</v>
      </c>
      <c r="G4" s="67"/>
      <c r="H4" s="67" t="s">
        <v>15</v>
      </c>
      <c r="I4" s="67" t="s">
        <v>12</v>
      </c>
      <c r="J4" s="67">
        <v>43065</v>
      </c>
      <c r="K4" s="68">
        <v>39326323</v>
      </c>
      <c r="L4" s="68">
        <v>21420354</v>
      </c>
      <c r="M4" s="67" t="s">
        <v>658</v>
      </c>
      <c r="N4" s="67" t="s">
        <v>659</v>
      </c>
      <c r="O4" s="67" t="s">
        <v>665</v>
      </c>
      <c r="P4" s="69" t="s">
        <v>661</v>
      </c>
    </row>
    <row r="5" spans="1:16" ht="12.75">
      <c r="A5" s="86">
        <v>1</v>
      </c>
      <c r="B5" s="87" t="s">
        <v>120</v>
      </c>
      <c r="C5" s="87" t="s">
        <v>31</v>
      </c>
      <c r="D5" s="87" t="s">
        <v>656</v>
      </c>
      <c r="E5" s="87" t="s">
        <v>148</v>
      </c>
      <c r="F5" s="87">
        <v>2441055281</v>
      </c>
      <c r="G5" s="87">
        <v>2441055281</v>
      </c>
      <c r="H5" s="87" t="s">
        <v>151</v>
      </c>
      <c r="I5" s="87" t="s">
        <v>666</v>
      </c>
      <c r="J5" s="87">
        <v>43100</v>
      </c>
      <c r="K5" s="88">
        <v>39339542</v>
      </c>
      <c r="L5" s="88">
        <v>21840734</v>
      </c>
      <c r="M5" s="87" t="s">
        <v>659</v>
      </c>
      <c r="N5" s="87" t="s">
        <v>659</v>
      </c>
      <c r="O5" s="87" t="s">
        <v>667</v>
      </c>
      <c r="P5" s="89" t="s">
        <v>661</v>
      </c>
    </row>
    <row r="6" spans="1:16" ht="12.75">
      <c r="A6" s="62">
        <v>1</v>
      </c>
      <c r="B6" s="63" t="s">
        <v>32</v>
      </c>
      <c r="C6" s="63" t="s">
        <v>31</v>
      </c>
      <c r="D6" s="63" t="s">
        <v>656</v>
      </c>
      <c r="E6" s="63" t="s">
        <v>104</v>
      </c>
      <c r="F6" s="63">
        <v>2441041534</v>
      </c>
      <c r="G6" s="63">
        <v>2441041534</v>
      </c>
      <c r="H6" s="63" t="s">
        <v>107</v>
      </c>
      <c r="I6" s="63" t="s">
        <v>668</v>
      </c>
      <c r="J6" s="63">
        <v>43100</v>
      </c>
      <c r="K6" s="64">
        <v>39356654</v>
      </c>
      <c r="L6" s="64">
        <v>21912514</v>
      </c>
      <c r="M6" s="63" t="s">
        <v>659</v>
      </c>
      <c r="N6" s="63" t="s">
        <v>659</v>
      </c>
      <c r="O6" s="63" t="s">
        <v>669</v>
      </c>
      <c r="P6" s="65" t="s">
        <v>661</v>
      </c>
    </row>
    <row r="7" spans="1:16" ht="12.75">
      <c r="A7" s="82">
        <v>1</v>
      </c>
      <c r="B7" s="83" t="s">
        <v>32</v>
      </c>
      <c r="C7" s="83" t="s">
        <v>31</v>
      </c>
      <c r="D7" s="83" t="s">
        <v>656</v>
      </c>
      <c r="E7" s="83" t="s">
        <v>66</v>
      </c>
      <c r="F7" s="83">
        <v>2441023977</v>
      </c>
      <c r="G7" s="83">
        <v>2441073860</v>
      </c>
      <c r="H7" s="83" t="s">
        <v>67</v>
      </c>
      <c r="I7" s="83" t="s">
        <v>670</v>
      </c>
      <c r="J7" s="83">
        <v>43132</v>
      </c>
      <c r="K7" s="84">
        <v>39364053</v>
      </c>
      <c r="L7" s="84">
        <v>21914927</v>
      </c>
      <c r="M7" s="83" t="s">
        <v>659</v>
      </c>
      <c r="N7" s="83" t="s">
        <v>659</v>
      </c>
      <c r="O7" s="83" t="s">
        <v>671</v>
      </c>
      <c r="P7" s="85" t="s">
        <v>661</v>
      </c>
    </row>
    <row r="8" spans="1:16" ht="12.75">
      <c r="A8" s="62">
        <v>1</v>
      </c>
      <c r="B8" s="63" t="s">
        <v>32</v>
      </c>
      <c r="C8" s="63" t="s">
        <v>31</v>
      </c>
      <c r="D8" s="63" t="s">
        <v>656</v>
      </c>
      <c r="E8" s="63" t="s">
        <v>42</v>
      </c>
      <c r="F8" s="63">
        <v>2441023977</v>
      </c>
      <c r="G8" s="63">
        <v>2441073860</v>
      </c>
      <c r="H8" s="63" t="s">
        <v>672</v>
      </c>
      <c r="I8" s="63" t="s">
        <v>673</v>
      </c>
      <c r="J8" s="63">
        <v>43132</v>
      </c>
      <c r="K8" s="64">
        <v>39363588</v>
      </c>
      <c r="L8" s="64">
        <v>21915399</v>
      </c>
      <c r="M8" s="63" t="s">
        <v>659</v>
      </c>
      <c r="N8" s="63" t="s">
        <v>659</v>
      </c>
      <c r="O8" s="63" t="s">
        <v>674</v>
      </c>
      <c r="P8" s="65" t="s">
        <v>675</v>
      </c>
    </row>
    <row r="9" spans="1:16" ht="12.75">
      <c r="A9" s="82">
        <v>1</v>
      </c>
      <c r="B9" s="83" t="s">
        <v>120</v>
      </c>
      <c r="C9" s="83" t="s">
        <v>31</v>
      </c>
      <c r="D9" s="83" t="s">
        <v>656</v>
      </c>
      <c r="E9" s="83" t="s">
        <v>137</v>
      </c>
      <c r="F9" s="83">
        <v>2441036309</v>
      </c>
      <c r="G9" s="83">
        <v>2441036309</v>
      </c>
      <c r="H9" s="83" t="s">
        <v>140</v>
      </c>
      <c r="I9" s="83" t="s">
        <v>676</v>
      </c>
      <c r="J9" s="83">
        <v>43100</v>
      </c>
      <c r="K9" s="84">
        <v>39323095</v>
      </c>
      <c r="L9" s="84">
        <v>21875534</v>
      </c>
      <c r="M9" s="83" t="s">
        <v>659</v>
      </c>
      <c r="N9" s="83" t="s">
        <v>658</v>
      </c>
      <c r="O9" s="83" t="s">
        <v>677</v>
      </c>
      <c r="P9" s="85" t="s">
        <v>661</v>
      </c>
    </row>
    <row r="10" spans="1:16" ht="12.75">
      <c r="A10" s="62">
        <v>1</v>
      </c>
      <c r="B10" s="63" t="s">
        <v>32</v>
      </c>
      <c r="C10" s="63" t="s">
        <v>31</v>
      </c>
      <c r="D10" s="63" t="s">
        <v>656</v>
      </c>
      <c r="E10" s="63" t="s">
        <v>84</v>
      </c>
      <c r="F10" s="63">
        <v>2441022664</v>
      </c>
      <c r="G10" s="63">
        <v>2441022542</v>
      </c>
      <c r="H10" s="63" t="s">
        <v>86</v>
      </c>
      <c r="I10" s="63" t="s">
        <v>668</v>
      </c>
      <c r="J10" s="63">
        <v>43100</v>
      </c>
      <c r="K10" s="64">
        <v>39359537</v>
      </c>
      <c r="L10" s="64">
        <v>21912605</v>
      </c>
      <c r="M10" s="63" t="s">
        <v>659</v>
      </c>
      <c r="N10" s="63" t="s">
        <v>659</v>
      </c>
      <c r="O10" s="63" t="s">
        <v>678</v>
      </c>
      <c r="P10" s="65" t="s">
        <v>661</v>
      </c>
    </row>
    <row r="11" spans="1:16" ht="12.75">
      <c r="A11" s="82">
        <v>2</v>
      </c>
      <c r="B11" s="83" t="s">
        <v>60</v>
      </c>
      <c r="C11" s="83" t="s">
        <v>31</v>
      </c>
      <c r="D11" s="83" t="s">
        <v>656</v>
      </c>
      <c r="E11" s="83" t="s">
        <v>61</v>
      </c>
      <c r="F11" s="83">
        <v>2441075134</v>
      </c>
      <c r="G11" s="83">
        <v>2441022647</v>
      </c>
      <c r="H11" s="83" t="s">
        <v>64</v>
      </c>
      <c r="I11" s="83" t="s">
        <v>679</v>
      </c>
      <c r="J11" s="83">
        <v>43100</v>
      </c>
      <c r="K11" s="84">
        <v>39376020</v>
      </c>
      <c r="L11" s="84">
        <v>21930252</v>
      </c>
      <c r="M11" s="83" t="s">
        <v>659</v>
      </c>
      <c r="N11" s="83" t="s">
        <v>659</v>
      </c>
      <c r="O11" s="83" t="s">
        <v>680</v>
      </c>
      <c r="P11" s="85" t="s">
        <v>661</v>
      </c>
    </row>
    <row r="12" spans="1:16" ht="12.75">
      <c r="A12" s="62">
        <v>2</v>
      </c>
      <c r="B12" s="63" t="s">
        <v>109</v>
      </c>
      <c r="C12" s="63" t="s">
        <v>31</v>
      </c>
      <c r="D12" s="63" t="s">
        <v>656</v>
      </c>
      <c r="E12" s="63" t="s">
        <v>131</v>
      </c>
      <c r="F12" s="63">
        <v>2441028506</v>
      </c>
      <c r="G12" s="63">
        <v>2441028503</v>
      </c>
      <c r="H12" s="63" t="s">
        <v>135</v>
      </c>
      <c r="I12" s="63" t="s">
        <v>681</v>
      </c>
      <c r="J12" s="63">
        <v>43100</v>
      </c>
      <c r="K12" s="64">
        <v>39392226</v>
      </c>
      <c r="L12" s="64">
        <v>21921493</v>
      </c>
      <c r="M12" s="63" t="s">
        <v>659</v>
      </c>
      <c r="N12" s="63" t="s">
        <v>659</v>
      </c>
      <c r="O12" s="63" t="s">
        <v>682</v>
      </c>
      <c r="P12" s="65" t="s">
        <v>661</v>
      </c>
    </row>
    <row r="13" spans="1:16" ht="12.75">
      <c r="A13" s="82">
        <v>2</v>
      </c>
      <c r="B13" s="83" t="s">
        <v>32</v>
      </c>
      <c r="C13" s="83" t="s">
        <v>31</v>
      </c>
      <c r="D13" s="83" t="s">
        <v>656</v>
      </c>
      <c r="E13" s="83" t="s">
        <v>68</v>
      </c>
      <c r="F13" s="83">
        <v>2441021439</v>
      </c>
      <c r="G13" s="83">
        <v>2441021439</v>
      </c>
      <c r="H13" s="83" t="s">
        <v>70</v>
      </c>
      <c r="I13" s="83" t="s">
        <v>683</v>
      </c>
      <c r="J13" s="83">
        <v>43100</v>
      </c>
      <c r="K13" s="84">
        <v>39369265</v>
      </c>
      <c r="L13" s="84">
        <v>21921733</v>
      </c>
      <c r="M13" s="83" t="s">
        <v>659</v>
      </c>
      <c r="N13" s="83" t="s">
        <v>659</v>
      </c>
      <c r="O13" s="83" t="s">
        <v>684</v>
      </c>
      <c r="P13" s="85" t="s">
        <v>661</v>
      </c>
    </row>
    <row r="14" spans="1:16" ht="12.75">
      <c r="A14" s="62">
        <v>2</v>
      </c>
      <c r="B14" s="63" t="s">
        <v>32</v>
      </c>
      <c r="C14" s="63" t="s">
        <v>31</v>
      </c>
      <c r="D14" s="63" t="s">
        <v>656</v>
      </c>
      <c r="E14" s="63" t="s">
        <v>93</v>
      </c>
      <c r="F14" s="63">
        <v>2441023602</v>
      </c>
      <c r="G14" s="63">
        <v>2441041846</v>
      </c>
      <c r="H14" s="63" t="s">
        <v>96</v>
      </c>
      <c r="I14" s="63" t="s">
        <v>685</v>
      </c>
      <c r="J14" s="63">
        <v>43100</v>
      </c>
      <c r="K14" s="64">
        <v>39369189</v>
      </c>
      <c r="L14" s="64">
        <v>21930672</v>
      </c>
      <c r="M14" s="63" t="s">
        <v>659</v>
      </c>
      <c r="N14" s="63" t="s">
        <v>659</v>
      </c>
      <c r="O14" s="63" t="s">
        <v>686</v>
      </c>
      <c r="P14" s="65" t="s">
        <v>661</v>
      </c>
    </row>
    <row r="15" spans="1:16" ht="12.75">
      <c r="A15" s="82">
        <v>3</v>
      </c>
      <c r="B15" s="83" t="s">
        <v>109</v>
      </c>
      <c r="C15" s="83" t="s">
        <v>31</v>
      </c>
      <c r="D15" s="83" t="s">
        <v>656</v>
      </c>
      <c r="E15" s="83" t="s">
        <v>687</v>
      </c>
      <c r="F15" s="83">
        <v>2441061476</v>
      </c>
      <c r="G15" s="83">
        <v>2441061476</v>
      </c>
      <c r="H15" s="83" t="s">
        <v>688</v>
      </c>
      <c r="I15" s="83" t="s">
        <v>689</v>
      </c>
      <c r="J15" s="83">
        <v>43100</v>
      </c>
      <c r="K15" s="84">
        <v>39369655</v>
      </c>
      <c r="L15" s="84">
        <v>22006040</v>
      </c>
      <c r="M15" s="83" t="s">
        <v>659</v>
      </c>
      <c r="N15" s="83" t="s">
        <v>659</v>
      </c>
      <c r="O15" s="83" t="s">
        <v>690</v>
      </c>
      <c r="P15" s="85" t="s">
        <v>661</v>
      </c>
    </row>
    <row r="16" spans="1:16" ht="12.75">
      <c r="A16" s="62">
        <v>3</v>
      </c>
      <c r="B16" s="63" t="s">
        <v>120</v>
      </c>
      <c r="C16" s="63" t="s">
        <v>31</v>
      </c>
      <c r="D16" s="63" t="s">
        <v>656</v>
      </c>
      <c r="E16" s="63" t="s">
        <v>142</v>
      </c>
      <c r="F16" s="63">
        <v>2441067147</v>
      </c>
      <c r="G16" s="63">
        <v>2441067173</v>
      </c>
      <c r="H16" s="63" t="s">
        <v>146</v>
      </c>
      <c r="I16" s="63" t="s">
        <v>691</v>
      </c>
      <c r="J16" s="63">
        <v>43100</v>
      </c>
      <c r="K16" s="64">
        <v>39439084</v>
      </c>
      <c r="L16" s="64">
        <v>21966633</v>
      </c>
      <c r="M16" s="63" t="s">
        <v>659</v>
      </c>
      <c r="N16" s="63" t="s">
        <v>658</v>
      </c>
      <c r="O16" s="63" t="s">
        <v>692</v>
      </c>
      <c r="P16" s="65" t="s">
        <v>661</v>
      </c>
    </row>
    <row r="17" spans="1:16" ht="12.75">
      <c r="A17" s="82">
        <v>3</v>
      </c>
      <c r="B17" s="83" t="s">
        <v>109</v>
      </c>
      <c r="C17" s="83" t="s">
        <v>31</v>
      </c>
      <c r="D17" s="83" t="s">
        <v>656</v>
      </c>
      <c r="E17" s="83" t="s">
        <v>153</v>
      </c>
      <c r="F17" s="83">
        <v>2441061332</v>
      </c>
      <c r="G17" s="83">
        <v>2441061332</v>
      </c>
      <c r="H17" s="83" t="s">
        <v>156</v>
      </c>
      <c r="I17" s="83" t="s">
        <v>154</v>
      </c>
      <c r="J17" s="83">
        <v>43100</v>
      </c>
      <c r="K17" s="84">
        <v>39363037</v>
      </c>
      <c r="L17" s="84">
        <v>21973255</v>
      </c>
      <c r="M17" s="83" t="s">
        <v>659</v>
      </c>
      <c r="N17" s="83" t="s">
        <v>658</v>
      </c>
      <c r="O17" s="83" t="s">
        <v>693</v>
      </c>
      <c r="P17" s="85" t="s">
        <v>661</v>
      </c>
    </row>
    <row r="18" spans="1:16" ht="12.75">
      <c r="A18" s="62">
        <v>3</v>
      </c>
      <c r="B18" s="63" t="s">
        <v>32</v>
      </c>
      <c r="C18" s="63" t="s">
        <v>31</v>
      </c>
      <c r="D18" s="63" t="s">
        <v>656</v>
      </c>
      <c r="E18" s="63" t="s">
        <v>47</v>
      </c>
      <c r="F18" s="63">
        <v>2441073912</v>
      </c>
      <c r="G18" s="63">
        <v>2441021773</v>
      </c>
      <c r="H18" s="63" t="s">
        <v>50</v>
      </c>
      <c r="I18" s="63" t="s">
        <v>694</v>
      </c>
      <c r="J18" s="63">
        <v>43100</v>
      </c>
      <c r="K18" s="64">
        <v>39365468</v>
      </c>
      <c r="L18" s="64">
        <v>21926746</v>
      </c>
      <c r="M18" s="63" t="s">
        <v>659</v>
      </c>
      <c r="N18" s="63" t="s">
        <v>658</v>
      </c>
      <c r="O18" s="63" t="s">
        <v>695</v>
      </c>
      <c r="P18" s="65" t="s">
        <v>661</v>
      </c>
    </row>
    <row r="19" spans="1:16" ht="12.75">
      <c r="A19" s="82">
        <v>3</v>
      </c>
      <c r="B19" s="83" t="s">
        <v>32</v>
      </c>
      <c r="C19" s="83" t="s">
        <v>31</v>
      </c>
      <c r="D19" s="83" t="s">
        <v>656</v>
      </c>
      <c r="E19" s="83" t="s">
        <v>98</v>
      </c>
      <c r="F19" s="83">
        <v>2441021418</v>
      </c>
      <c r="G19" s="83">
        <v>2441077557</v>
      </c>
      <c r="H19" s="83" t="s">
        <v>101</v>
      </c>
      <c r="I19" s="83" t="s">
        <v>696</v>
      </c>
      <c r="J19" s="83">
        <v>43100</v>
      </c>
      <c r="K19" s="84">
        <v>39359652</v>
      </c>
      <c r="L19" s="84">
        <v>21935004</v>
      </c>
      <c r="M19" s="83" t="s">
        <v>659</v>
      </c>
      <c r="N19" s="83" t="s">
        <v>659</v>
      </c>
      <c r="O19" s="83" t="s">
        <v>697</v>
      </c>
      <c r="P19" s="85" t="s">
        <v>661</v>
      </c>
    </row>
    <row r="20" spans="1:16" ht="12.75">
      <c r="A20" s="62">
        <v>3</v>
      </c>
      <c r="B20" s="63" t="s">
        <v>32</v>
      </c>
      <c r="C20" s="63" t="s">
        <v>31</v>
      </c>
      <c r="D20" s="63" t="s">
        <v>656</v>
      </c>
      <c r="E20" s="63" t="s">
        <v>72</v>
      </c>
      <c r="F20" s="63">
        <v>2441021773</v>
      </c>
      <c r="G20" s="63">
        <v>2441021773</v>
      </c>
      <c r="H20" s="63" t="s">
        <v>73</v>
      </c>
      <c r="I20" s="63" t="s">
        <v>698</v>
      </c>
      <c r="J20" s="63">
        <v>43100</v>
      </c>
      <c r="K20" s="64">
        <v>39365773</v>
      </c>
      <c r="L20" s="64">
        <v>21926883</v>
      </c>
      <c r="M20" s="63" t="s">
        <v>659</v>
      </c>
      <c r="N20" s="63" t="s">
        <v>659</v>
      </c>
      <c r="O20" s="63" t="s">
        <v>699</v>
      </c>
      <c r="P20" s="65" t="s">
        <v>661</v>
      </c>
    </row>
    <row r="21" spans="1:16" ht="12.75">
      <c r="A21" s="82">
        <v>4</v>
      </c>
      <c r="B21" s="83" t="s">
        <v>32</v>
      </c>
      <c r="C21" s="83" t="s">
        <v>31</v>
      </c>
      <c r="D21" s="83" t="s">
        <v>656</v>
      </c>
      <c r="E21" s="83" t="s">
        <v>88</v>
      </c>
      <c r="F21" s="83">
        <v>2441022302</v>
      </c>
      <c r="G21" s="83">
        <v>2441022683</v>
      </c>
      <c r="H21" s="83" t="s">
        <v>91</v>
      </c>
      <c r="I21" s="83" t="s">
        <v>700</v>
      </c>
      <c r="J21" s="83">
        <v>43100</v>
      </c>
      <c r="K21" s="84">
        <v>39367275</v>
      </c>
      <c r="L21" s="84">
        <v>21905865</v>
      </c>
      <c r="M21" s="83" t="s">
        <v>659</v>
      </c>
      <c r="N21" s="83" t="s">
        <v>659</v>
      </c>
      <c r="O21" s="83" t="s">
        <v>701</v>
      </c>
      <c r="P21" s="85" t="s">
        <v>661</v>
      </c>
    </row>
    <row r="22" spans="1:16" ht="12.75">
      <c r="A22" s="62">
        <v>4</v>
      </c>
      <c r="B22" s="63" t="s">
        <v>32</v>
      </c>
      <c r="C22" s="63" t="s">
        <v>31</v>
      </c>
      <c r="D22" s="63" t="s">
        <v>656</v>
      </c>
      <c r="E22" s="63" t="s">
        <v>702</v>
      </c>
      <c r="F22" s="63">
        <v>2441021371</v>
      </c>
      <c r="G22" s="63">
        <v>2441021371</v>
      </c>
      <c r="H22" s="63" t="s">
        <v>77</v>
      </c>
      <c r="I22" s="63" t="s">
        <v>703</v>
      </c>
      <c r="J22" s="63">
        <v>43100</v>
      </c>
      <c r="K22" s="64">
        <v>39374087</v>
      </c>
      <c r="L22" s="64">
        <v>21916299</v>
      </c>
      <c r="M22" s="63" t="s">
        <v>659</v>
      </c>
      <c r="N22" s="63" t="s">
        <v>659</v>
      </c>
      <c r="O22" s="63" t="s">
        <v>704</v>
      </c>
      <c r="P22" s="65" t="s">
        <v>661</v>
      </c>
    </row>
    <row r="23" spans="1:16" ht="12.75">
      <c r="A23" s="82">
        <v>4</v>
      </c>
      <c r="B23" s="83" t="s">
        <v>109</v>
      </c>
      <c r="C23" s="83" t="s">
        <v>31</v>
      </c>
      <c r="D23" s="83" t="s">
        <v>656</v>
      </c>
      <c r="E23" s="83" t="s">
        <v>705</v>
      </c>
      <c r="F23" s="83">
        <v>2441021393</v>
      </c>
      <c r="G23" s="83">
        <v>2441021393</v>
      </c>
      <c r="H23" s="83" t="s">
        <v>118</v>
      </c>
      <c r="I23" s="83" t="s">
        <v>706</v>
      </c>
      <c r="J23" s="83">
        <v>43100</v>
      </c>
      <c r="K23" s="84">
        <v>39402617</v>
      </c>
      <c r="L23" s="84">
        <v>21894853</v>
      </c>
      <c r="M23" s="83" t="s">
        <v>659</v>
      </c>
      <c r="N23" s="83" t="s">
        <v>659</v>
      </c>
      <c r="O23" s="83" t="s">
        <v>707</v>
      </c>
      <c r="P23" s="85" t="s">
        <v>661</v>
      </c>
    </row>
    <row r="24" spans="1:16" ht="12.75">
      <c r="A24" s="62">
        <v>4</v>
      </c>
      <c r="B24" s="63" t="s">
        <v>32</v>
      </c>
      <c r="C24" s="63" t="s">
        <v>31</v>
      </c>
      <c r="D24" s="63" t="s">
        <v>656</v>
      </c>
      <c r="E24" s="63" t="s">
        <v>51</v>
      </c>
      <c r="F24" s="63">
        <v>2441026192</v>
      </c>
      <c r="G24" s="63">
        <v>2441026178</v>
      </c>
      <c r="H24" s="63" t="s">
        <v>54</v>
      </c>
      <c r="I24" s="63" t="s">
        <v>708</v>
      </c>
      <c r="J24" s="63">
        <v>43100</v>
      </c>
      <c r="K24" s="64">
        <v>39369962</v>
      </c>
      <c r="L24" s="64">
        <v>21913858</v>
      </c>
      <c r="M24" s="63" t="s">
        <v>659</v>
      </c>
      <c r="N24" s="63" t="s">
        <v>659</v>
      </c>
      <c r="O24" s="63" t="s">
        <v>709</v>
      </c>
      <c r="P24" s="65" t="s">
        <v>661</v>
      </c>
    </row>
    <row r="25" spans="1:16" ht="12.75">
      <c r="A25" s="82">
        <v>5</v>
      </c>
      <c r="B25" s="83" t="s">
        <v>120</v>
      </c>
      <c r="C25" s="83" t="s">
        <v>31</v>
      </c>
      <c r="D25" s="83" t="s">
        <v>656</v>
      </c>
      <c r="E25" s="83" t="s">
        <v>121</v>
      </c>
      <c r="F25" s="83">
        <v>2441081025</v>
      </c>
      <c r="G25" s="83">
        <v>2441081025</v>
      </c>
      <c r="H25" s="83" t="s">
        <v>124</v>
      </c>
      <c r="I25" s="83" t="s">
        <v>122</v>
      </c>
      <c r="J25" s="83">
        <v>43100</v>
      </c>
      <c r="K25" s="84">
        <v>39280610</v>
      </c>
      <c r="L25" s="84">
        <v>21903687</v>
      </c>
      <c r="M25" s="83" t="s">
        <v>659</v>
      </c>
      <c r="N25" s="83" t="s">
        <v>659</v>
      </c>
      <c r="O25" s="83" t="s">
        <v>710</v>
      </c>
      <c r="P25" s="85" t="s">
        <v>661</v>
      </c>
    </row>
    <row r="26" spans="1:16" ht="12.75">
      <c r="A26" s="62">
        <v>5</v>
      </c>
      <c r="B26" s="63" t="s">
        <v>32</v>
      </c>
      <c r="C26" s="63" t="s">
        <v>31</v>
      </c>
      <c r="D26" s="63" t="s">
        <v>656</v>
      </c>
      <c r="E26" s="63" t="s">
        <v>56</v>
      </c>
      <c r="F26" s="63">
        <v>2441070665</v>
      </c>
      <c r="G26" s="63">
        <v>2441070665</v>
      </c>
      <c r="H26" s="63" t="s">
        <v>58</v>
      </c>
      <c r="I26" s="63" t="s">
        <v>711</v>
      </c>
      <c r="J26" s="63">
        <v>43100</v>
      </c>
      <c r="K26" s="64">
        <v>39354265</v>
      </c>
      <c r="L26" s="64">
        <v>21930275</v>
      </c>
      <c r="M26" s="63" t="s">
        <v>659</v>
      </c>
      <c r="N26" s="63" t="s">
        <v>659</v>
      </c>
      <c r="O26" s="63" t="s">
        <v>712</v>
      </c>
      <c r="P26" s="65" t="s">
        <v>661</v>
      </c>
    </row>
    <row r="27" spans="1:16" ht="12.75">
      <c r="A27" s="82">
        <v>5</v>
      </c>
      <c r="B27" s="83" t="s">
        <v>32</v>
      </c>
      <c r="C27" s="83" t="s">
        <v>31</v>
      </c>
      <c r="D27" s="83" t="s">
        <v>656</v>
      </c>
      <c r="E27" s="83" t="s">
        <v>33</v>
      </c>
      <c r="F27" s="83">
        <v>2441041787</v>
      </c>
      <c r="G27" s="83">
        <v>2441041787</v>
      </c>
      <c r="H27" s="83" t="s">
        <v>35</v>
      </c>
      <c r="I27" s="83" t="s">
        <v>713</v>
      </c>
      <c r="J27" s="83">
        <v>43100</v>
      </c>
      <c r="K27" s="84">
        <v>39357531</v>
      </c>
      <c r="L27" s="84">
        <v>21926493</v>
      </c>
      <c r="M27" s="83" t="s">
        <v>659</v>
      </c>
      <c r="N27" s="83" t="s">
        <v>659</v>
      </c>
      <c r="O27" s="83" t="s">
        <v>714</v>
      </c>
      <c r="P27" s="85" t="s">
        <v>661</v>
      </c>
    </row>
    <row r="28" spans="1:16" ht="12.75">
      <c r="A28" s="62">
        <v>5</v>
      </c>
      <c r="B28" s="63" t="s">
        <v>120</v>
      </c>
      <c r="C28" s="63" t="s">
        <v>31</v>
      </c>
      <c r="D28" s="63" t="s">
        <v>656</v>
      </c>
      <c r="E28" s="63" t="s">
        <v>126</v>
      </c>
      <c r="F28" s="63">
        <v>2441088307</v>
      </c>
      <c r="G28" s="63">
        <v>2441088307</v>
      </c>
      <c r="H28" s="63" t="s">
        <v>129</v>
      </c>
      <c r="I28" s="63" t="s">
        <v>715</v>
      </c>
      <c r="J28" s="63">
        <v>43132</v>
      </c>
      <c r="K28" s="64">
        <v>39277185</v>
      </c>
      <c r="L28" s="64">
        <v>21960763</v>
      </c>
      <c r="M28" s="63" t="s">
        <v>659</v>
      </c>
      <c r="N28" s="63" t="s">
        <v>658</v>
      </c>
      <c r="O28" s="63" t="s">
        <v>716</v>
      </c>
      <c r="P28" s="65" t="s">
        <v>661</v>
      </c>
    </row>
    <row r="29" spans="1:16" ht="13.5" thickBot="1">
      <c r="A29" s="90">
        <v>5</v>
      </c>
      <c r="B29" s="91" t="s">
        <v>32</v>
      </c>
      <c r="C29" s="91" t="s">
        <v>31</v>
      </c>
      <c r="D29" s="91" t="s">
        <v>656</v>
      </c>
      <c r="E29" s="91" t="s">
        <v>79</v>
      </c>
      <c r="F29" s="91">
        <v>2441022806</v>
      </c>
      <c r="G29" s="91">
        <v>2441020322</v>
      </c>
      <c r="H29" s="91" t="s">
        <v>82</v>
      </c>
      <c r="I29" s="91" t="s">
        <v>717</v>
      </c>
      <c r="J29" s="91">
        <v>43100</v>
      </c>
      <c r="K29" s="92">
        <v>39358792</v>
      </c>
      <c r="L29" s="92">
        <v>21921266</v>
      </c>
      <c r="M29" s="91" t="s">
        <v>659</v>
      </c>
      <c r="N29" s="91" t="s">
        <v>659</v>
      </c>
      <c r="O29" s="91" t="s">
        <v>718</v>
      </c>
      <c r="P29" s="93" t="s">
        <v>719</v>
      </c>
    </row>
    <row r="30" spans="1:16" ht="12.75">
      <c r="A30" s="70">
        <v>11</v>
      </c>
      <c r="B30" s="71" t="s">
        <v>103</v>
      </c>
      <c r="C30" s="71" t="s">
        <v>158</v>
      </c>
      <c r="D30" s="71" t="s">
        <v>656</v>
      </c>
      <c r="E30" s="71" t="s">
        <v>720</v>
      </c>
      <c r="F30" s="71">
        <v>2441092300</v>
      </c>
      <c r="G30" s="71">
        <v>2441092300</v>
      </c>
      <c r="H30" s="71" t="s">
        <v>721</v>
      </c>
      <c r="I30" s="71" t="s">
        <v>722</v>
      </c>
      <c r="J30" s="71">
        <v>43067</v>
      </c>
      <c r="K30" s="72">
        <v>39331588</v>
      </c>
      <c r="L30" s="72">
        <v>21687021</v>
      </c>
      <c r="M30" s="71" t="s">
        <v>659</v>
      </c>
      <c r="N30" s="71" t="s">
        <v>659</v>
      </c>
      <c r="O30" s="71" t="s">
        <v>723</v>
      </c>
      <c r="P30" s="73" t="s">
        <v>661</v>
      </c>
    </row>
    <row r="31" spans="1:16" ht="13.5" thickBot="1">
      <c r="A31" s="94">
        <v>11</v>
      </c>
      <c r="B31" s="95" t="s">
        <v>103</v>
      </c>
      <c r="C31" s="95" t="s">
        <v>158</v>
      </c>
      <c r="D31" s="95" t="s">
        <v>656</v>
      </c>
      <c r="E31" s="95" t="s">
        <v>159</v>
      </c>
      <c r="F31" s="95">
        <v>2441095232</v>
      </c>
      <c r="G31" s="95">
        <v>2114095232</v>
      </c>
      <c r="H31" s="95" t="s">
        <v>162</v>
      </c>
      <c r="I31" s="95" t="s">
        <v>724</v>
      </c>
      <c r="J31" s="95">
        <v>43067</v>
      </c>
      <c r="K31" s="96">
        <v>39310087</v>
      </c>
      <c r="L31" s="96">
        <v>21732050</v>
      </c>
      <c r="M31" s="95" t="s">
        <v>659</v>
      </c>
      <c r="N31" s="95" t="s">
        <v>659</v>
      </c>
      <c r="O31" s="95" t="s">
        <v>725</v>
      </c>
      <c r="P31" s="97" t="s">
        <v>661</v>
      </c>
    </row>
    <row r="32" spans="1:16" ht="12.75">
      <c r="A32" s="58">
        <v>9</v>
      </c>
      <c r="B32" s="59" t="s">
        <v>60</v>
      </c>
      <c r="C32" s="59" t="s">
        <v>170</v>
      </c>
      <c r="D32" s="59" t="s">
        <v>656</v>
      </c>
      <c r="E32" s="59" t="s">
        <v>186</v>
      </c>
      <c r="F32" s="59">
        <v>2441084214</v>
      </c>
      <c r="G32" s="59">
        <v>2441084214</v>
      </c>
      <c r="H32" s="59" t="s">
        <v>189</v>
      </c>
      <c r="I32" s="59" t="s">
        <v>726</v>
      </c>
      <c r="J32" s="59">
        <v>43061</v>
      </c>
      <c r="K32" s="60">
        <v>39484367</v>
      </c>
      <c r="L32" s="60">
        <v>21847179</v>
      </c>
      <c r="M32" s="59" t="s">
        <v>659</v>
      </c>
      <c r="N32" s="59" t="s">
        <v>659</v>
      </c>
      <c r="O32" s="59" t="s">
        <v>727</v>
      </c>
      <c r="P32" s="61" t="s">
        <v>661</v>
      </c>
    </row>
    <row r="33" spans="1:16" ht="12.75">
      <c r="A33" s="82">
        <v>9</v>
      </c>
      <c r="B33" s="83" t="s">
        <v>60</v>
      </c>
      <c r="C33" s="83" t="s">
        <v>170</v>
      </c>
      <c r="D33" s="83" t="s">
        <v>656</v>
      </c>
      <c r="E33" s="83" t="s">
        <v>728</v>
      </c>
      <c r="F33" s="83">
        <v>2441085013</v>
      </c>
      <c r="G33" s="83">
        <v>2441085013</v>
      </c>
      <c r="H33" s="83" t="s">
        <v>205</v>
      </c>
      <c r="I33" s="83" t="s">
        <v>530</v>
      </c>
      <c r="J33" s="83">
        <v>43061</v>
      </c>
      <c r="K33" s="84">
        <v>39458456</v>
      </c>
      <c r="L33" s="84">
        <v>21801846</v>
      </c>
      <c r="M33" s="83" t="s">
        <v>659</v>
      </c>
      <c r="N33" s="83" t="s">
        <v>659</v>
      </c>
      <c r="O33" s="83" t="s">
        <v>729</v>
      </c>
      <c r="P33" s="85" t="s">
        <v>661</v>
      </c>
    </row>
    <row r="34" spans="1:16" ht="12.75">
      <c r="A34" s="62">
        <v>10</v>
      </c>
      <c r="B34" s="63" t="s">
        <v>171</v>
      </c>
      <c r="C34" s="63" t="s">
        <v>170</v>
      </c>
      <c r="D34" s="63" t="s">
        <v>656</v>
      </c>
      <c r="E34" s="63" t="s">
        <v>730</v>
      </c>
      <c r="F34" s="63">
        <v>2445097478</v>
      </c>
      <c r="G34" s="63">
        <v>2445097479</v>
      </c>
      <c r="H34" s="63" t="s">
        <v>211</v>
      </c>
      <c r="I34" s="63" t="s">
        <v>731</v>
      </c>
      <c r="J34" s="63">
        <v>43060</v>
      </c>
      <c r="K34" s="64">
        <v>39424620</v>
      </c>
      <c r="L34" s="64">
        <v>21692966</v>
      </c>
      <c r="M34" s="63" t="s">
        <v>659</v>
      </c>
      <c r="N34" s="63" t="s">
        <v>659</v>
      </c>
      <c r="O34" s="63" t="s">
        <v>732</v>
      </c>
      <c r="P34" s="65" t="s">
        <v>661</v>
      </c>
    </row>
    <row r="35" spans="1:16" ht="12.75">
      <c r="A35" s="82">
        <v>10</v>
      </c>
      <c r="B35" s="83" t="s">
        <v>180</v>
      </c>
      <c r="C35" s="83" t="s">
        <v>170</v>
      </c>
      <c r="D35" s="83" t="s">
        <v>656</v>
      </c>
      <c r="E35" s="83" t="s">
        <v>733</v>
      </c>
      <c r="F35" s="83">
        <v>2445043257</v>
      </c>
      <c r="G35" s="83">
        <v>2445043257</v>
      </c>
      <c r="H35" s="83" t="s">
        <v>184</v>
      </c>
      <c r="I35" s="83" t="s">
        <v>504</v>
      </c>
      <c r="J35" s="83">
        <v>43060</v>
      </c>
      <c r="K35" s="84">
        <v>39357485</v>
      </c>
      <c r="L35" s="84">
        <v>21663184</v>
      </c>
      <c r="M35" s="83" t="s">
        <v>659</v>
      </c>
      <c r="N35" s="83" t="s">
        <v>659</v>
      </c>
      <c r="O35" s="83" t="s">
        <v>734</v>
      </c>
      <c r="P35" s="85" t="s">
        <v>661</v>
      </c>
    </row>
    <row r="36" spans="1:16" ht="12.75">
      <c r="A36" s="62">
        <v>10</v>
      </c>
      <c r="B36" s="63" t="s">
        <v>180</v>
      </c>
      <c r="C36" s="63" t="s">
        <v>170</v>
      </c>
      <c r="D36" s="63" t="s">
        <v>656</v>
      </c>
      <c r="E36" s="63" t="s">
        <v>197</v>
      </c>
      <c r="F36" s="63">
        <v>2445061231</v>
      </c>
      <c r="G36" s="63">
        <v>2445061231</v>
      </c>
      <c r="H36" s="63" t="s">
        <v>200</v>
      </c>
      <c r="I36" s="63" t="s">
        <v>512</v>
      </c>
      <c r="J36" s="63">
        <v>43060</v>
      </c>
      <c r="K36" s="64">
        <v>39397599</v>
      </c>
      <c r="L36" s="64">
        <v>21599961</v>
      </c>
      <c r="M36" s="63" t="s">
        <v>659</v>
      </c>
      <c r="N36" s="63" t="s">
        <v>658</v>
      </c>
      <c r="O36" s="63" t="s">
        <v>735</v>
      </c>
      <c r="P36" s="65" t="s">
        <v>661</v>
      </c>
    </row>
    <row r="37" spans="1:16" ht="12.75">
      <c r="A37" s="82">
        <v>10</v>
      </c>
      <c r="B37" s="83" t="s">
        <v>180</v>
      </c>
      <c r="C37" s="83" t="s">
        <v>170</v>
      </c>
      <c r="D37" s="83" t="s">
        <v>656</v>
      </c>
      <c r="E37" s="83" t="s">
        <v>192</v>
      </c>
      <c r="F37" s="83">
        <v>2445061412</v>
      </c>
      <c r="G37" s="83"/>
      <c r="H37" s="83" t="s">
        <v>195</v>
      </c>
      <c r="I37" s="83" t="s">
        <v>508</v>
      </c>
      <c r="J37" s="83">
        <v>43060</v>
      </c>
      <c r="K37" s="84">
        <v>39409481</v>
      </c>
      <c r="L37" s="84">
        <v>21586030</v>
      </c>
      <c r="M37" s="83" t="s">
        <v>659</v>
      </c>
      <c r="N37" s="83" t="s">
        <v>658</v>
      </c>
      <c r="O37" s="83" t="s">
        <v>736</v>
      </c>
      <c r="P37" s="85" t="s">
        <v>661</v>
      </c>
    </row>
    <row r="38" spans="1:16" ht="12.75">
      <c r="A38" s="62">
        <v>10</v>
      </c>
      <c r="B38" s="63" t="s">
        <v>171</v>
      </c>
      <c r="C38" s="63" t="s">
        <v>170</v>
      </c>
      <c r="D38" s="63" t="s">
        <v>656</v>
      </c>
      <c r="E38" s="63" t="s">
        <v>172</v>
      </c>
      <c r="F38" s="63">
        <v>2445041682</v>
      </c>
      <c r="G38" s="63">
        <v>2445041682</v>
      </c>
      <c r="H38" s="63" t="s">
        <v>174</v>
      </c>
      <c r="I38" s="63" t="s">
        <v>737</v>
      </c>
      <c r="J38" s="63">
        <v>43060</v>
      </c>
      <c r="K38" s="64">
        <v>39431866</v>
      </c>
      <c r="L38" s="64">
        <v>21661770</v>
      </c>
      <c r="M38" s="63" t="s">
        <v>659</v>
      </c>
      <c r="N38" s="63" t="s">
        <v>659</v>
      </c>
      <c r="O38" s="63" t="s">
        <v>738</v>
      </c>
      <c r="P38" s="65" t="s">
        <v>661</v>
      </c>
    </row>
    <row r="39" spans="1:16" ht="12.75">
      <c r="A39" s="82">
        <v>10</v>
      </c>
      <c r="B39" s="83" t="s">
        <v>171</v>
      </c>
      <c r="C39" s="83" t="s">
        <v>170</v>
      </c>
      <c r="D39" s="83" t="s">
        <v>656</v>
      </c>
      <c r="E39" s="83" t="s">
        <v>177</v>
      </c>
      <c r="F39" s="83">
        <v>2445042011</v>
      </c>
      <c r="G39" s="83">
        <v>2445042011</v>
      </c>
      <c r="H39" s="83" t="s">
        <v>179</v>
      </c>
      <c r="I39" s="83"/>
      <c r="J39" s="83">
        <v>43060</v>
      </c>
      <c r="K39" s="84">
        <v>39423123</v>
      </c>
      <c r="L39" s="84">
        <v>21661341</v>
      </c>
      <c r="M39" s="83" t="s">
        <v>659</v>
      </c>
      <c r="N39" s="83" t="s">
        <v>659</v>
      </c>
      <c r="O39" s="83" t="s">
        <v>739</v>
      </c>
      <c r="P39" s="85" t="s">
        <v>661</v>
      </c>
    </row>
    <row r="40" spans="1:16" ht="13.5" thickBot="1">
      <c r="A40" s="66">
        <v>10</v>
      </c>
      <c r="B40" s="67" t="s">
        <v>60</v>
      </c>
      <c r="C40" s="67" t="s">
        <v>170</v>
      </c>
      <c r="D40" s="67" t="s">
        <v>656</v>
      </c>
      <c r="E40" s="67" t="s">
        <v>213</v>
      </c>
      <c r="F40" s="67">
        <v>2441039876</v>
      </c>
      <c r="G40" s="67">
        <v>2441039876</v>
      </c>
      <c r="H40" s="67" t="s">
        <v>216</v>
      </c>
      <c r="I40" s="67" t="s">
        <v>740</v>
      </c>
      <c r="J40" s="67">
        <v>43064</v>
      </c>
      <c r="K40" s="68">
        <v>39415318</v>
      </c>
      <c r="L40" s="68">
        <v>21798231</v>
      </c>
      <c r="M40" s="67" t="s">
        <v>659</v>
      </c>
      <c r="N40" s="67" t="s">
        <v>658</v>
      </c>
      <c r="O40" s="67" t="s">
        <v>741</v>
      </c>
      <c r="P40" s="69" t="s">
        <v>661</v>
      </c>
    </row>
    <row r="41" spans="1:16" ht="12.75">
      <c r="A41" s="98">
        <v>8</v>
      </c>
      <c r="B41" s="99" t="s">
        <v>60</v>
      </c>
      <c r="C41" s="99" t="s">
        <v>219</v>
      </c>
      <c r="D41" s="99" t="s">
        <v>656</v>
      </c>
      <c r="E41" s="99" t="s">
        <v>220</v>
      </c>
      <c r="F41" s="99">
        <v>2444022282</v>
      </c>
      <c r="G41" s="99">
        <v>2444022001</v>
      </c>
      <c r="H41" s="99" t="s">
        <v>224</v>
      </c>
      <c r="I41" s="99" t="s">
        <v>742</v>
      </c>
      <c r="J41" s="99">
        <v>43200</v>
      </c>
      <c r="K41" s="100">
        <v>39468485</v>
      </c>
      <c r="L41" s="100">
        <v>22082751</v>
      </c>
      <c r="M41" s="99" t="s">
        <v>659</v>
      </c>
      <c r="N41" s="99" t="s">
        <v>659</v>
      </c>
      <c r="O41" s="99" t="s">
        <v>743</v>
      </c>
      <c r="P41" s="101" t="s">
        <v>661</v>
      </c>
    </row>
    <row r="42" spans="1:16" ht="12.75">
      <c r="A42" s="62">
        <v>8</v>
      </c>
      <c r="B42" s="63" t="s">
        <v>171</v>
      </c>
      <c r="C42" s="63" t="s">
        <v>219</v>
      </c>
      <c r="D42" s="63" t="s">
        <v>656</v>
      </c>
      <c r="E42" s="63" t="s">
        <v>744</v>
      </c>
      <c r="F42" s="63">
        <v>2444031233</v>
      </c>
      <c r="G42" s="63">
        <v>2444031820</v>
      </c>
      <c r="H42" s="63" t="s">
        <v>257</v>
      </c>
      <c r="I42" s="63" t="s">
        <v>745</v>
      </c>
      <c r="J42" s="63">
        <v>43062</v>
      </c>
      <c r="K42" s="64">
        <v>39453626</v>
      </c>
      <c r="L42" s="64">
        <v>22163983</v>
      </c>
      <c r="M42" s="63" t="s">
        <v>659</v>
      </c>
      <c r="N42" s="63" t="s">
        <v>658</v>
      </c>
      <c r="O42" s="63" t="s">
        <v>746</v>
      </c>
      <c r="P42" s="65" t="s">
        <v>661</v>
      </c>
    </row>
    <row r="43" spans="1:16" ht="12.75">
      <c r="A43" s="82">
        <v>8</v>
      </c>
      <c r="B43" s="83" t="s">
        <v>103</v>
      </c>
      <c r="C43" s="83" t="s">
        <v>219</v>
      </c>
      <c r="D43" s="83" t="s">
        <v>656</v>
      </c>
      <c r="E43" s="83" t="s">
        <v>248</v>
      </c>
      <c r="F43" s="83">
        <v>2444041284</v>
      </c>
      <c r="G43" s="83">
        <v>2444041284</v>
      </c>
      <c r="H43" s="83" t="s">
        <v>251</v>
      </c>
      <c r="I43" s="83" t="s">
        <v>249</v>
      </c>
      <c r="J43" s="83">
        <v>43200</v>
      </c>
      <c r="K43" s="84">
        <v>39520137</v>
      </c>
      <c r="L43" s="84">
        <v>22088687</v>
      </c>
      <c r="M43" s="83" t="s">
        <v>659</v>
      </c>
      <c r="N43" s="83" t="s">
        <v>659</v>
      </c>
      <c r="O43" s="83" t="s">
        <v>747</v>
      </c>
      <c r="P43" s="85" t="s">
        <v>661</v>
      </c>
    </row>
    <row r="44" spans="1:16" ht="12.75">
      <c r="A44" s="62">
        <v>8</v>
      </c>
      <c r="B44" s="63" t="s">
        <v>60</v>
      </c>
      <c r="C44" s="63" t="s">
        <v>219</v>
      </c>
      <c r="D44" s="63" t="s">
        <v>656</v>
      </c>
      <c r="E44" s="63" t="s">
        <v>748</v>
      </c>
      <c r="F44" s="63">
        <v>2444041390</v>
      </c>
      <c r="G44" s="63">
        <v>2444041390</v>
      </c>
      <c r="H44" s="63" t="s">
        <v>240</v>
      </c>
      <c r="I44" s="63" t="s">
        <v>238</v>
      </c>
      <c r="J44" s="63">
        <v>43200</v>
      </c>
      <c r="K44" s="64">
        <v>39494086</v>
      </c>
      <c r="L44" s="64">
        <v>22011429</v>
      </c>
      <c r="M44" s="63" t="s">
        <v>659</v>
      </c>
      <c r="N44" s="63" t="s">
        <v>658</v>
      </c>
      <c r="O44" s="63" t="s">
        <v>749</v>
      </c>
      <c r="P44" s="65" t="s">
        <v>661</v>
      </c>
    </row>
    <row r="45" spans="1:16" ht="12.75">
      <c r="A45" s="82">
        <v>8</v>
      </c>
      <c r="B45" s="83" t="s">
        <v>60</v>
      </c>
      <c r="C45" s="83" t="s">
        <v>219</v>
      </c>
      <c r="D45" s="83" t="s">
        <v>656</v>
      </c>
      <c r="E45" s="83" t="s">
        <v>227</v>
      </c>
      <c r="F45" s="83">
        <v>2444022150</v>
      </c>
      <c r="G45" s="83">
        <v>2444022615</v>
      </c>
      <c r="H45" s="83" t="s">
        <v>230</v>
      </c>
      <c r="I45" s="83" t="s">
        <v>750</v>
      </c>
      <c r="J45" s="83">
        <v>43200</v>
      </c>
      <c r="K45" s="84">
        <v>39463671</v>
      </c>
      <c r="L45" s="84">
        <v>22075917</v>
      </c>
      <c r="M45" s="83" t="s">
        <v>659</v>
      </c>
      <c r="N45" s="83" t="s">
        <v>659</v>
      </c>
      <c r="O45" s="83" t="s">
        <v>751</v>
      </c>
      <c r="P45" s="85" t="s">
        <v>661</v>
      </c>
    </row>
    <row r="46" spans="1:16" ht="12.75">
      <c r="A46" s="62">
        <v>8</v>
      </c>
      <c r="B46" s="63" t="s">
        <v>60</v>
      </c>
      <c r="C46" s="63" t="s">
        <v>219</v>
      </c>
      <c r="D46" s="63" t="s">
        <v>656</v>
      </c>
      <c r="E46" s="63" t="s">
        <v>232</v>
      </c>
      <c r="F46" s="63">
        <v>2444022792</v>
      </c>
      <c r="G46" s="63">
        <v>2444029093</v>
      </c>
      <c r="H46" s="63" t="s">
        <v>235</v>
      </c>
      <c r="I46" s="63" t="s">
        <v>752</v>
      </c>
      <c r="J46" s="63">
        <v>43200</v>
      </c>
      <c r="K46" s="64">
        <v>39472609</v>
      </c>
      <c r="L46" s="64">
        <v>22091027</v>
      </c>
      <c r="M46" s="63" t="s">
        <v>659</v>
      </c>
      <c r="N46" s="63" t="s">
        <v>659</v>
      </c>
      <c r="O46" s="63"/>
      <c r="P46" s="65"/>
    </row>
    <row r="47" spans="1:16" ht="12.75">
      <c r="A47" s="82">
        <v>8</v>
      </c>
      <c r="B47" s="83" t="s">
        <v>103</v>
      </c>
      <c r="C47" s="83" t="s">
        <v>219</v>
      </c>
      <c r="D47" s="83" t="s">
        <v>656</v>
      </c>
      <c r="E47" s="83" t="s">
        <v>273</v>
      </c>
      <c r="F47" s="83">
        <v>2444031100</v>
      </c>
      <c r="G47" s="83">
        <v>2444031100</v>
      </c>
      <c r="H47" s="83" t="s">
        <v>276</v>
      </c>
      <c r="I47" s="83" t="s">
        <v>274</v>
      </c>
      <c r="J47" s="83">
        <v>43062</v>
      </c>
      <c r="K47" s="84">
        <v>39427539</v>
      </c>
      <c r="L47" s="84">
        <v>22190906</v>
      </c>
      <c r="M47" s="83" t="s">
        <v>659</v>
      </c>
      <c r="N47" s="83" t="s">
        <v>658</v>
      </c>
      <c r="O47" s="83" t="s">
        <v>753</v>
      </c>
      <c r="P47" s="85" t="s">
        <v>661</v>
      </c>
    </row>
    <row r="48" spans="1:16" ht="12.75">
      <c r="A48" s="62">
        <v>9</v>
      </c>
      <c r="B48" s="63" t="s">
        <v>103</v>
      </c>
      <c r="C48" s="63" t="s">
        <v>219</v>
      </c>
      <c r="D48" s="63" t="s">
        <v>656</v>
      </c>
      <c r="E48" s="63" t="s">
        <v>260</v>
      </c>
      <c r="F48" s="63">
        <v>2444071253</v>
      </c>
      <c r="G48" s="63">
        <v>2444071314</v>
      </c>
      <c r="H48" s="63" t="s">
        <v>264</v>
      </c>
      <c r="I48" s="63" t="s">
        <v>559</v>
      </c>
      <c r="J48" s="63">
        <v>43200</v>
      </c>
      <c r="K48" s="64">
        <v>39529558</v>
      </c>
      <c r="L48" s="64">
        <v>21996383</v>
      </c>
      <c r="M48" s="63" t="s">
        <v>659</v>
      </c>
      <c r="N48" s="63" t="s">
        <v>659</v>
      </c>
      <c r="O48" s="63" t="s">
        <v>754</v>
      </c>
      <c r="P48" s="65" t="s">
        <v>661</v>
      </c>
    </row>
    <row r="49" spans="1:16" ht="12.75">
      <c r="A49" s="82">
        <v>9</v>
      </c>
      <c r="B49" s="83" t="s">
        <v>120</v>
      </c>
      <c r="C49" s="83" t="s">
        <v>219</v>
      </c>
      <c r="D49" s="83" t="s">
        <v>656</v>
      </c>
      <c r="E49" s="83" t="s">
        <v>242</v>
      </c>
      <c r="F49" s="83">
        <v>2441051526</v>
      </c>
      <c r="G49" s="83">
        <v>2441051597</v>
      </c>
      <c r="H49" s="83" t="s">
        <v>246</v>
      </c>
      <c r="I49" s="83" t="s">
        <v>243</v>
      </c>
      <c r="J49" s="83">
        <v>43061</v>
      </c>
      <c r="K49" s="84">
        <v>39463466</v>
      </c>
      <c r="L49" s="84">
        <v>21896810</v>
      </c>
      <c r="M49" s="83" t="s">
        <v>659</v>
      </c>
      <c r="N49" s="83" t="s">
        <v>658</v>
      </c>
      <c r="O49" s="83" t="s">
        <v>755</v>
      </c>
      <c r="P49" s="85" t="s">
        <v>661</v>
      </c>
    </row>
    <row r="50" spans="1:16" ht="13.5" thickBot="1">
      <c r="A50" s="74">
        <v>9</v>
      </c>
      <c r="B50" s="75" t="s">
        <v>60</v>
      </c>
      <c r="C50" s="75" t="s">
        <v>219</v>
      </c>
      <c r="D50" s="75" t="s">
        <v>656</v>
      </c>
      <c r="E50" s="75" t="s">
        <v>267</v>
      </c>
      <c r="F50" s="75">
        <v>2441051448</v>
      </c>
      <c r="G50" s="75">
        <v>2441051901</v>
      </c>
      <c r="H50" s="75" t="s">
        <v>271</v>
      </c>
      <c r="I50" s="75" t="s">
        <v>756</v>
      </c>
      <c r="J50" s="75">
        <v>43070</v>
      </c>
      <c r="K50" s="76">
        <v>39490504</v>
      </c>
      <c r="L50" s="76">
        <v>21900975</v>
      </c>
      <c r="M50" s="75" t="s">
        <v>659</v>
      </c>
      <c r="N50" s="75" t="s">
        <v>659</v>
      </c>
      <c r="O50" s="75" t="s">
        <v>757</v>
      </c>
      <c r="P50" s="77" t="s">
        <v>661</v>
      </c>
    </row>
    <row r="51" spans="1:16" ht="12.75">
      <c r="A51" s="86">
        <v>6</v>
      </c>
      <c r="B51" s="87" t="s">
        <v>120</v>
      </c>
      <c r="C51" s="87" t="s">
        <v>278</v>
      </c>
      <c r="D51" s="87" t="s">
        <v>656</v>
      </c>
      <c r="E51" s="87" t="s">
        <v>758</v>
      </c>
      <c r="F51" s="87">
        <v>2443041235</v>
      </c>
      <c r="G51" s="87">
        <v>2443041149</v>
      </c>
      <c r="H51" s="87" t="s">
        <v>333</v>
      </c>
      <c r="I51" s="87" t="s">
        <v>759</v>
      </c>
      <c r="J51" s="87">
        <v>43300</v>
      </c>
      <c r="K51" s="88">
        <v>39393831</v>
      </c>
      <c r="L51" s="88">
        <v>22074847</v>
      </c>
      <c r="M51" s="87" t="s">
        <v>659</v>
      </c>
      <c r="N51" s="87" t="s">
        <v>659</v>
      </c>
      <c r="O51" s="87" t="s">
        <v>760</v>
      </c>
      <c r="P51" s="89" t="s">
        <v>661</v>
      </c>
    </row>
    <row r="52" spans="1:16" ht="12.75">
      <c r="A52" s="62">
        <v>6</v>
      </c>
      <c r="B52" s="63" t="s">
        <v>120</v>
      </c>
      <c r="C52" s="63" t="s">
        <v>278</v>
      </c>
      <c r="D52" s="63" t="s">
        <v>656</v>
      </c>
      <c r="E52" s="63" t="s">
        <v>279</v>
      </c>
      <c r="F52" s="63">
        <v>2443022373</v>
      </c>
      <c r="G52" s="63">
        <v>2443022373</v>
      </c>
      <c r="H52" s="63" t="s">
        <v>281</v>
      </c>
      <c r="I52" s="63" t="s">
        <v>761</v>
      </c>
      <c r="J52" s="63">
        <v>43300</v>
      </c>
      <c r="K52" s="64">
        <v>39333199</v>
      </c>
      <c r="L52" s="64">
        <v>22102480</v>
      </c>
      <c r="M52" s="63" t="s">
        <v>659</v>
      </c>
      <c r="N52" s="63" t="s">
        <v>659</v>
      </c>
      <c r="O52" s="63" t="s">
        <v>762</v>
      </c>
      <c r="P52" s="65" t="s">
        <v>719</v>
      </c>
    </row>
    <row r="53" spans="1:16" ht="12.75">
      <c r="A53" s="82">
        <v>6</v>
      </c>
      <c r="B53" s="83" t="s">
        <v>120</v>
      </c>
      <c r="C53" s="83" t="s">
        <v>278</v>
      </c>
      <c r="D53" s="83" t="s">
        <v>656</v>
      </c>
      <c r="E53" s="83" t="s">
        <v>284</v>
      </c>
      <c r="F53" s="83">
        <v>2443022450</v>
      </c>
      <c r="G53" s="83">
        <v>2443022450</v>
      </c>
      <c r="H53" s="83" t="s">
        <v>286</v>
      </c>
      <c r="I53" s="83" t="s">
        <v>763</v>
      </c>
      <c r="J53" s="83">
        <v>43300</v>
      </c>
      <c r="K53" s="84">
        <v>39337029</v>
      </c>
      <c r="L53" s="84">
        <v>22092405</v>
      </c>
      <c r="M53" s="83" t="s">
        <v>659</v>
      </c>
      <c r="N53" s="83" t="s">
        <v>659</v>
      </c>
      <c r="O53" s="83" t="s">
        <v>764</v>
      </c>
      <c r="P53" s="85" t="s">
        <v>661</v>
      </c>
    </row>
    <row r="54" spans="1:16" ht="12.75">
      <c r="A54" s="62">
        <v>6</v>
      </c>
      <c r="B54" s="63" t="s">
        <v>103</v>
      </c>
      <c r="C54" s="63" t="s">
        <v>278</v>
      </c>
      <c r="D54" s="63" t="s">
        <v>656</v>
      </c>
      <c r="E54" s="63" t="s">
        <v>765</v>
      </c>
      <c r="F54" s="63">
        <v>2443024154</v>
      </c>
      <c r="G54" s="63">
        <v>2443024154</v>
      </c>
      <c r="H54" s="63" t="s">
        <v>290</v>
      </c>
      <c r="I54" s="63" t="s">
        <v>766</v>
      </c>
      <c r="J54" s="63">
        <v>43300</v>
      </c>
      <c r="K54" s="64">
        <v>39327769</v>
      </c>
      <c r="L54" s="64">
        <v>22099848</v>
      </c>
      <c r="M54" s="63" t="s">
        <v>659</v>
      </c>
      <c r="N54" s="63" t="s">
        <v>659</v>
      </c>
      <c r="O54" s="63" t="s">
        <v>767</v>
      </c>
      <c r="P54" s="65" t="s">
        <v>661</v>
      </c>
    </row>
    <row r="55" spans="1:16" ht="12.75">
      <c r="A55" s="82">
        <v>6</v>
      </c>
      <c r="B55" s="83" t="s">
        <v>60</v>
      </c>
      <c r="C55" s="83" t="s">
        <v>278</v>
      </c>
      <c r="D55" s="83" t="s">
        <v>656</v>
      </c>
      <c r="E55" s="83" t="s">
        <v>768</v>
      </c>
      <c r="F55" s="83">
        <v>2443096318</v>
      </c>
      <c r="G55" s="83">
        <v>2443096318</v>
      </c>
      <c r="H55" s="83" t="s">
        <v>317</v>
      </c>
      <c r="I55" s="83" t="s">
        <v>769</v>
      </c>
      <c r="J55" s="83">
        <v>43300</v>
      </c>
      <c r="K55" s="84">
        <v>39388165</v>
      </c>
      <c r="L55" s="84">
        <v>22156754</v>
      </c>
      <c r="M55" s="83" t="s">
        <v>659</v>
      </c>
      <c r="N55" s="83" t="s">
        <v>658</v>
      </c>
      <c r="O55" s="83" t="s">
        <v>770</v>
      </c>
      <c r="P55" s="85" t="s">
        <v>661</v>
      </c>
    </row>
    <row r="56" spans="1:16" ht="12.75">
      <c r="A56" s="62">
        <v>7</v>
      </c>
      <c r="B56" s="63" t="s">
        <v>171</v>
      </c>
      <c r="C56" s="63" t="s">
        <v>278</v>
      </c>
      <c r="D56" s="63" t="s">
        <v>656</v>
      </c>
      <c r="E56" s="63" t="s">
        <v>771</v>
      </c>
      <c r="F56" s="63">
        <v>2443081364</v>
      </c>
      <c r="G56" s="63">
        <v>2443081364</v>
      </c>
      <c r="H56" s="63" t="s">
        <v>301</v>
      </c>
      <c r="I56" s="63" t="s">
        <v>772</v>
      </c>
      <c r="J56" s="63">
        <v>43063</v>
      </c>
      <c r="K56" s="64">
        <v>39190111</v>
      </c>
      <c r="L56" s="64">
        <v>22092456</v>
      </c>
      <c r="M56" s="63" t="s">
        <v>659</v>
      </c>
      <c r="N56" s="63" t="s">
        <v>659</v>
      </c>
      <c r="O56" s="63" t="s">
        <v>773</v>
      </c>
      <c r="P56" s="65" t="s">
        <v>661</v>
      </c>
    </row>
    <row r="57" spans="1:16" ht="12.75">
      <c r="A57" s="82">
        <v>7</v>
      </c>
      <c r="B57" s="83" t="s">
        <v>180</v>
      </c>
      <c r="C57" s="83" t="s">
        <v>278</v>
      </c>
      <c r="D57" s="83" t="s">
        <v>656</v>
      </c>
      <c r="E57" s="83" t="s">
        <v>324</v>
      </c>
      <c r="F57" s="83">
        <v>2443061278</v>
      </c>
      <c r="G57" s="83">
        <v>2443061278</v>
      </c>
      <c r="H57" s="83" t="s">
        <v>327</v>
      </c>
      <c r="I57" s="83" t="s">
        <v>325</v>
      </c>
      <c r="J57" s="83">
        <v>43068</v>
      </c>
      <c r="K57" s="84">
        <v>39114565</v>
      </c>
      <c r="L57" s="84">
        <v>22045763</v>
      </c>
      <c r="M57" s="83" t="s">
        <v>659</v>
      </c>
      <c r="N57" s="83" t="s">
        <v>659</v>
      </c>
      <c r="O57" s="83" t="s">
        <v>774</v>
      </c>
      <c r="P57" s="85" t="s">
        <v>661</v>
      </c>
    </row>
    <row r="58" spans="1:16" ht="12.75">
      <c r="A58" s="62">
        <v>7</v>
      </c>
      <c r="B58" s="63" t="s">
        <v>171</v>
      </c>
      <c r="C58" s="63" t="s">
        <v>278</v>
      </c>
      <c r="D58" s="63" t="s">
        <v>656</v>
      </c>
      <c r="E58" s="63" t="s">
        <v>309</v>
      </c>
      <c r="F58" s="63">
        <v>2443051358</v>
      </c>
      <c r="G58" s="63">
        <v>2443051358</v>
      </c>
      <c r="H58" s="63" t="s">
        <v>312</v>
      </c>
      <c r="I58" s="63" t="s">
        <v>775</v>
      </c>
      <c r="J58" s="63">
        <v>43300</v>
      </c>
      <c r="K58" s="64">
        <v>39207398</v>
      </c>
      <c r="L58" s="64">
        <v>22042552</v>
      </c>
      <c r="M58" s="63" t="s">
        <v>659</v>
      </c>
      <c r="N58" s="63" t="s">
        <v>658</v>
      </c>
      <c r="O58" s="63" t="s">
        <v>776</v>
      </c>
      <c r="P58" s="65" t="s">
        <v>661</v>
      </c>
    </row>
    <row r="59" spans="1:16" ht="12.75">
      <c r="A59" s="82">
        <v>7</v>
      </c>
      <c r="B59" s="83" t="s">
        <v>120</v>
      </c>
      <c r="C59" s="83" t="s">
        <v>278</v>
      </c>
      <c r="D59" s="83" t="s">
        <v>656</v>
      </c>
      <c r="E59" s="83" t="s">
        <v>304</v>
      </c>
      <c r="F59" s="83">
        <v>2443092245</v>
      </c>
      <c r="G59" s="83">
        <v>2443092245</v>
      </c>
      <c r="H59" s="83" t="s">
        <v>307</v>
      </c>
      <c r="I59" s="83" t="s">
        <v>777</v>
      </c>
      <c r="J59" s="83">
        <v>43300</v>
      </c>
      <c r="K59" s="84">
        <v>39335673</v>
      </c>
      <c r="L59" s="84">
        <v>22012872</v>
      </c>
      <c r="M59" s="83" t="s">
        <v>659</v>
      </c>
      <c r="N59" s="83" t="s">
        <v>659</v>
      </c>
      <c r="O59" s="83" t="s">
        <v>778</v>
      </c>
      <c r="P59" s="85" t="s">
        <v>661</v>
      </c>
    </row>
    <row r="60" spans="1:16" ht="12.75">
      <c r="A60" s="62">
        <v>7</v>
      </c>
      <c r="B60" s="63" t="s">
        <v>18</v>
      </c>
      <c r="C60" s="63" t="s">
        <v>278</v>
      </c>
      <c r="D60" s="63" t="s">
        <v>656</v>
      </c>
      <c r="E60" s="63" t="s">
        <v>292</v>
      </c>
      <c r="F60" s="63">
        <v>2443071236</v>
      </c>
      <c r="G60" s="63">
        <v>2443071236</v>
      </c>
      <c r="H60" s="63" t="s">
        <v>295</v>
      </c>
      <c r="I60" s="63" t="s">
        <v>779</v>
      </c>
      <c r="J60" s="63">
        <v>43068</v>
      </c>
      <c r="K60" s="64">
        <v>39062951</v>
      </c>
      <c r="L60" s="64">
        <v>21980238</v>
      </c>
      <c r="M60" s="63" t="s">
        <v>659</v>
      </c>
      <c r="N60" s="63" t="s">
        <v>659</v>
      </c>
      <c r="O60" s="63" t="s">
        <v>780</v>
      </c>
      <c r="P60" s="65" t="s">
        <v>661</v>
      </c>
    </row>
    <row r="61" spans="1:16" ht="13.5" thickBot="1">
      <c r="A61" s="90">
        <v>7</v>
      </c>
      <c r="B61" s="91" t="s">
        <v>171</v>
      </c>
      <c r="C61" s="91" t="s">
        <v>278</v>
      </c>
      <c r="D61" s="91" t="s">
        <v>656</v>
      </c>
      <c r="E61" s="91" t="s">
        <v>781</v>
      </c>
      <c r="F61" s="91">
        <v>2443031234</v>
      </c>
      <c r="G61" s="91">
        <v>2443031234</v>
      </c>
      <c r="H61" s="91" t="s">
        <v>322</v>
      </c>
      <c r="I61" s="91" t="s">
        <v>782</v>
      </c>
      <c r="J61" s="91">
        <v>43063</v>
      </c>
      <c r="K61" s="92">
        <v>39184282</v>
      </c>
      <c r="L61" s="92">
        <v>22129590</v>
      </c>
      <c r="M61" s="91" t="s">
        <v>659</v>
      </c>
      <c r="N61" s="91" t="s">
        <v>659</v>
      </c>
      <c r="O61" s="91" t="s">
        <v>783</v>
      </c>
      <c r="P61" s="93" t="s">
        <v>719</v>
      </c>
    </row>
    <row r="62" spans="1:16" ht="12.75">
      <c r="A62" s="70"/>
      <c r="B62" s="71"/>
      <c r="C62" s="71" t="s">
        <v>31</v>
      </c>
      <c r="D62" s="71" t="s">
        <v>784</v>
      </c>
      <c r="E62" s="71" t="s">
        <v>785</v>
      </c>
      <c r="F62" s="71">
        <v>2441075354</v>
      </c>
      <c r="G62" s="71">
        <v>2441075676</v>
      </c>
      <c r="H62" s="71" t="s">
        <v>446</v>
      </c>
      <c r="I62" s="71" t="s">
        <v>786</v>
      </c>
      <c r="J62" s="71">
        <v>43100</v>
      </c>
      <c r="K62" s="72">
        <v>39429758</v>
      </c>
      <c r="L62" s="72">
        <v>21665478</v>
      </c>
      <c r="M62" s="71" t="s">
        <v>659</v>
      </c>
      <c r="N62" s="71" t="s">
        <v>659</v>
      </c>
      <c r="O62" s="71"/>
      <c r="P62" s="73"/>
    </row>
    <row r="63" spans="1:16" ht="12.75">
      <c r="A63" s="82"/>
      <c r="B63" s="83"/>
      <c r="C63" s="83" t="s">
        <v>31</v>
      </c>
      <c r="D63" s="83" t="s">
        <v>784</v>
      </c>
      <c r="E63" s="83" t="s">
        <v>787</v>
      </c>
      <c r="F63" s="83">
        <v>2441026040</v>
      </c>
      <c r="G63" s="83">
        <v>2441023090</v>
      </c>
      <c r="H63" s="83" t="s">
        <v>450</v>
      </c>
      <c r="I63" s="83" t="s">
        <v>788</v>
      </c>
      <c r="J63" s="83">
        <v>43100</v>
      </c>
      <c r="K63" s="84">
        <v>39380959</v>
      </c>
      <c r="L63" s="84">
        <v>21900146</v>
      </c>
      <c r="M63" s="83" t="s">
        <v>659</v>
      </c>
      <c r="N63" s="83" t="s">
        <v>659</v>
      </c>
      <c r="O63" s="83"/>
      <c r="P63" s="85"/>
    </row>
    <row r="64" spans="1:16" ht="13.5" thickBot="1">
      <c r="A64" s="74"/>
      <c r="B64" s="75"/>
      <c r="C64" s="75"/>
      <c r="D64" s="75" t="s">
        <v>784</v>
      </c>
      <c r="E64" s="75" t="s">
        <v>789</v>
      </c>
      <c r="F64" s="75">
        <v>2441026396</v>
      </c>
      <c r="G64" s="75">
        <v>2441026396</v>
      </c>
      <c r="H64" s="75" t="s">
        <v>790</v>
      </c>
      <c r="I64" s="75" t="s">
        <v>791</v>
      </c>
      <c r="J64" s="75">
        <v>43100</v>
      </c>
      <c r="K64" s="75"/>
      <c r="L64" s="75"/>
      <c r="M64" s="75" t="s">
        <v>659</v>
      </c>
      <c r="N64" s="75" t="s">
        <v>659</v>
      </c>
      <c r="O64" s="75"/>
      <c r="P64" s="77"/>
    </row>
    <row r="65" spans="1:16" ht="12.75">
      <c r="A65" s="86">
        <v>1</v>
      </c>
      <c r="B65" s="87" t="s">
        <v>32</v>
      </c>
      <c r="C65" s="87" t="s">
        <v>31</v>
      </c>
      <c r="D65" s="87" t="s">
        <v>792</v>
      </c>
      <c r="E65" s="87" t="s">
        <v>424</v>
      </c>
      <c r="F65" s="87">
        <v>2441021453</v>
      </c>
      <c r="G65" s="87"/>
      <c r="H65" s="87" t="s">
        <v>426</v>
      </c>
      <c r="I65" s="87" t="s">
        <v>793</v>
      </c>
      <c r="J65" s="87">
        <v>43100</v>
      </c>
      <c r="K65" s="88">
        <v>39356001</v>
      </c>
      <c r="L65" s="88">
        <v>21911432</v>
      </c>
      <c r="M65" s="87" t="s">
        <v>659</v>
      </c>
      <c r="N65" s="87" t="s">
        <v>659</v>
      </c>
      <c r="O65" s="87" t="s">
        <v>794</v>
      </c>
      <c r="P65" s="89" t="s">
        <v>795</v>
      </c>
    </row>
    <row r="66" spans="1:16" ht="12.75">
      <c r="A66" s="62">
        <v>1</v>
      </c>
      <c r="B66" s="63" t="s">
        <v>32</v>
      </c>
      <c r="C66" s="63" t="s">
        <v>31</v>
      </c>
      <c r="D66" s="63" t="s">
        <v>792</v>
      </c>
      <c r="E66" s="63" t="s">
        <v>338</v>
      </c>
      <c r="F66" s="63">
        <v>2441020746</v>
      </c>
      <c r="G66" s="63"/>
      <c r="H66" s="63" t="s">
        <v>340</v>
      </c>
      <c r="I66" s="63" t="s">
        <v>713</v>
      </c>
      <c r="J66" s="63">
        <v>43100</v>
      </c>
      <c r="K66" s="64">
        <v>39357531</v>
      </c>
      <c r="L66" s="64">
        <v>21926493</v>
      </c>
      <c r="M66" s="63" t="s">
        <v>659</v>
      </c>
      <c r="N66" s="63" t="s">
        <v>659</v>
      </c>
      <c r="O66" s="63" t="s">
        <v>796</v>
      </c>
      <c r="P66" s="65" t="s">
        <v>795</v>
      </c>
    </row>
    <row r="67" spans="1:16" ht="12.75">
      <c r="A67" s="82">
        <v>1</v>
      </c>
      <c r="B67" s="83" t="s">
        <v>32</v>
      </c>
      <c r="C67" s="83" t="s">
        <v>31</v>
      </c>
      <c r="D67" s="83" t="s">
        <v>792</v>
      </c>
      <c r="E67" s="83" t="s">
        <v>399</v>
      </c>
      <c r="F67" s="83">
        <v>2441079740</v>
      </c>
      <c r="G67" s="83">
        <v>2441079740</v>
      </c>
      <c r="H67" s="83" t="s">
        <v>400</v>
      </c>
      <c r="I67" s="83" t="s">
        <v>797</v>
      </c>
      <c r="J67" s="83">
        <v>43100</v>
      </c>
      <c r="K67" s="84">
        <v>39354247</v>
      </c>
      <c r="L67" s="84">
        <v>21929887</v>
      </c>
      <c r="M67" s="83" t="s">
        <v>659</v>
      </c>
      <c r="N67" s="83" t="s">
        <v>659</v>
      </c>
      <c r="O67" s="83" t="s">
        <v>798</v>
      </c>
      <c r="P67" s="85" t="s">
        <v>795</v>
      </c>
    </row>
    <row r="68" spans="1:16" ht="12.75">
      <c r="A68" s="62">
        <v>1</v>
      </c>
      <c r="B68" s="63" t="s">
        <v>32</v>
      </c>
      <c r="C68" s="63" t="s">
        <v>31</v>
      </c>
      <c r="D68" s="63" t="s">
        <v>792</v>
      </c>
      <c r="E68" s="63" t="s">
        <v>799</v>
      </c>
      <c r="F68" s="63">
        <v>2441020892</v>
      </c>
      <c r="G68" s="63">
        <v>2441020892</v>
      </c>
      <c r="H68" s="63" t="s">
        <v>388</v>
      </c>
      <c r="I68" s="63" t="s">
        <v>800</v>
      </c>
      <c r="J68" s="63">
        <v>43100</v>
      </c>
      <c r="K68" s="64">
        <v>39354243</v>
      </c>
      <c r="L68" s="64">
        <v>21918042</v>
      </c>
      <c r="M68" s="63" t="s">
        <v>659</v>
      </c>
      <c r="N68" s="63" t="s">
        <v>659</v>
      </c>
      <c r="O68" s="63" t="s">
        <v>801</v>
      </c>
      <c r="P68" s="65" t="s">
        <v>795</v>
      </c>
    </row>
    <row r="69" spans="1:16" ht="12.75">
      <c r="A69" s="82">
        <v>1</v>
      </c>
      <c r="B69" s="83" t="s">
        <v>32</v>
      </c>
      <c r="C69" s="83" t="s">
        <v>31</v>
      </c>
      <c r="D69" s="83" t="s">
        <v>792</v>
      </c>
      <c r="E69" s="83" t="s">
        <v>438</v>
      </c>
      <c r="F69" s="83">
        <v>2441041772</v>
      </c>
      <c r="G69" s="83"/>
      <c r="H69" s="83" t="s">
        <v>439</v>
      </c>
      <c r="I69" s="83" t="s">
        <v>668</v>
      </c>
      <c r="J69" s="83">
        <v>43100</v>
      </c>
      <c r="K69" s="84">
        <v>39359537</v>
      </c>
      <c r="L69" s="84">
        <v>21912605</v>
      </c>
      <c r="M69" s="83" t="s">
        <v>659</v>
      </c>
      <c r="N69" s="83" t="s">
        <v>659</v>
      </c>
      <c r="O69" s="83" t="s">
        <v>802</v>
      </c>
      <c r="P69" s="85" t="s">
        <v>795</v>
      </c>
    </row>
    <row r="70" spans="1:16" ht="12.75">
      <c r="A70" s="62">
        <v>1</v>
      </c>
      <c r="B70" s="63" t="s">
        <v>60</v>
      </c>
      <c r="C70" s="63" t="s">
        <v>31</v>
      </c>
      <c r="D70" s="63" t="s">
        <v>792</v>
      </c>
      <c r="E70" s="63" t="s">
        <v>401</v>
      </c>
      <c r="F70" s="63">
        <v>2441075134</v>
      </c>
      <c r="G70" s="63"/>
      <c r="H70" s="63" t="s">
        <v>402</v>
      </c>
      <c r="I70" s="63" t="s">
        <v>803</v>
      </c>
      <c r="J70" s="63">
        <v>43100</v>
      </c>
      <c r="K70" s="64">
        <v>39376020</v>
      </c>
      <c r="L70" s="64">
        <v>21930252</v>
      </c>
      <c r="M70" s="63" t="s">
        <v>659</v>
      </c>
      <c r="N70" s="63" t="s">
        <v>658</v>
      </c>
      <c r="O70" s="63" t="s">
        <v>804</v>
      </c>
      <c r="P70" s="65" t="s">
        <v>795</v>
      </c>
    </row>
    <row r="71" spans="1:16" ht="12.75">
      <c r="A71" s="82">
        <v>1</v>
      </c>
      <c r="B71" s="83" t="s">
        <v>109</v>
      </c>
      <c r="C71" s="83" t="s">
        <v>31</v>
      </c>
      <c r="D71" s="83" t="s">
        <v>792</v>
      </c>
      <c r="E71" s="83" t="s">
        <v>466</v>
      </c>
      <c r="F71" s="83">
        <v>2441029126</v>
      </c>
      <c r="G71" s="83"/>
      <c r="H71" s="83" t="s">
        <v>468</v>
      </c>
      <c r="I71" s="83" t="s">
        <v>706</v>
      </c>
      <c r="J71" s="83">
        <v>43100</v>
      </c>
      <c r="K71" s="84">
        <v>39403214</v>
      </c>
      <c r="L71" s="84">
        <v>21897846</v>
      </c>
      <c r="M71" s="83" t="s">
        <v>659</v>
      </c>
      <c r="N71" s="83" t="s">
        <v>659</v>
      </c>
      <c r="O71" s="83" t="s">
        <v>805</v>
      </c>
      <c r="P71" s="85" t="s">
        <v>795</v>
      </c>
    </row>
    <row r="72" spans="1:16" ht="12.75">
      <c r="A72" s="62">
        <v>1</v>
      </c>
      <c r="B72" s="63" t="s">
        <v>32</v>
      </c>
      <c r="C72" s="63" t="s">
        <v>31</v>
      </c>
      <c r="D72" s="63" t="s">
        <v>792</v>
      </c>
      <c r="E72" s="63" t="s">
        <v>353</v>
      </c>
      <c r="F72" s="63">
        <v>2441072570</v>
      </c>
      <c r="G72" s="63"/>
      <c r="H72" s="63" t="s">
        <v>355</v>
      </c>
      <c r="I72" s="63" t="s">
        <v>806</v>
      </c>
      <c r="J72" s="63">
        <v>43100</v>
      </c>
      <c r="K72" s="64">
        <v>39359420</v>
      </c>
      <c r="L72" s="64">
        <v>21935112</v>
      </c>
      <c r="M72" s="63" t="s">
        <v>659</v>
      </c>
      <c r="N72" s="63" t="s">
        <v>659</v>
      </c>
      <c r="O72" s="63" t="s">
        <v>807</v>
      </c>
      <c r="P72" s="65" t="s">
        <v>795</v>
      </c>
    </row>
    <row r="73" spans="1:16" ht="12.75">
      <c r="A73" s="82">
        <v>1</v>
      </c>
      <c r="B73" s="83" t="s">
        <v>32</v>
      </c>
      <c r="C73" s="83" t="s">
        <v>31</v>
      </c>
      <c r="D73" s="83" t="s">
        <v>792</v>
      </c>
      <c r="E73" s="83" t="s">
        <v>435</v>
      </c>
      <c r="F73" s="83">
        <v>2441041139</v>
      </c>
      <c r="G73" s="83">
        <v>2441041139</v>
      </c>
      <c r="H73" s="83" t="s">
        <v>437</v>
      </c>
      <c r="I73" s="83" t="s">
        <v>806</v>
      </c>
      <c r="J73" s="83">
        <v>43100</v>
      </c>
      <c r="K73" s="84">
        <v>39359428</v>
      </c>
      <c r="L73" s="84">
        <v>21935208</v>
      </c>
      <c r="M73" s="83" t="s">
        <v>659</v>
      </c>
      <c r="N73" s="83" t="s">
        <v>659</v>
      </c>
      <c r="O73" s="83" t="s">
        <v>808</v>
      </c>
      <c r="P73" s="85" t="s">
        <v>795</v>
      </c>
    </row>
    <row r="74" spans="1:16" ht="12.75">
      <c r="A74" s="62">
        <v>1</v>
      </c>
      <c r="B74" s="63" t="s">
        <v>32</v>
      </c>
      <c r="C74" s="63" t="s">
        <v>31</v>
      </c>
      <c r="D74" s="63" t="s">
        <v>792</v>
      </c>
      <c r="E74" s="63" t="s">
        <v>809</v>
      </c>
      <c r="F74" s="63">
        <v>2441029982</v>
      </c>
      <c r="G74" s="63"/>
      <c r="H74" s="63" t="s">
        <v>422</v>
      </c>
      <c r="I74" s="63" t="s">
        <v>717</v>
      </c>
      <c r="J74" s="63">
        <v>43100</v>
      </c>
      <c r="K74" s="64">
        <v>39359191</v>
      </c>
      <c r="L74" s="64">
        <v>21921803</v>
      </c>
      <c r="M74" s="63" t="s">
        <v>659</v>
      </c>
      <c r="N74" s="63" t="s">
        <v>659</v>
      </c>
      <c r="O74" s="63" t="s">
        <v>810</v>
      </c>
      <c r="P74" s="65" t="s">
        <v>795</v>
      </c>
    </row>
    <row r="75" spans="1:16" ht="12.75">
      <c r="A75" s="82">
        <v>1</v>
      </c>
      <c r="B75" s="83" t="s">
        <v>32</v>
      </c>
      <c r="C75" s="83" t="s">
        <v>31</v>
      </c>
      <c r="D75" s="83" t="s">
        <v>792</v>
      </c>
      <c r="E75" s="83" t="s">
        <v>394</v>
      </c>
      <c r="F75" s="83">
        <v>2441040975</v>
      </c>
      <c r="G75" s="83">
        <v>2441040975</v>
      </c>
      <c r="H75" s="83" t="s">
        <v>395</v>
      </c>
      <c r="I75" s="83" t="s">
        <v>811</v>
      </c>
      <c r="J75" s="83">
        <v>43100</v>
      </c>
      <c r="K75" s="84">
        <v>39370410</v>
      </c>
      <c r="L75" s="84">
        <v>21923235</v>
      </c>
      <c r="M75" s="83" t="s">
        <v>659</v>
      </c>
      <c r="N75" s="83" t="s">
        <v>658</v>
      </c>
      <c r="O75" s="83" t="s">
        <v>812</v>
      </c>
      <c r="P75" s="85" t="s">
        <v>795</v>
      </c>
    </row>
    <row r="76" spans="1:16" ht="12.75">
      <c r="A76" s="62">
        <v>1</v>
      </c>
      <c r="B76" s="63" t="s">
        <v>32</v>
      </c>
      <c r="C76" s="63" t="s">
        <v>31</v>
      </c>
      <c r="D76" s="63" t="s">
        <v>792</v>
      </c>
      <c r="E76" s="63" t="s">
        <v>350</v>
      </c>
      <c r="F76" s="63">
        <v>2441026719</v>
      </c>
      <c r="G76" s="63">
        <v>2441026719</v>
      </c>
      <c r="H76" s="63" t="s">
        <v>352</v>
      </c>
      <c r="I76" s="63" t="s">
        <v>813</v>
      </c>
      <c r="J76" s="63">
        <v>43100</v>
      </c>
      <c r="K76" s="64">
        <v>39365020</v>
      </c>
      <c r="L76" s="64">
        <v>21926542</v>
      </c>
      <c r="M76" s="63" t="s">
        <v>659</v>
      </c>
      <c r="N76" s="63" t="s">
        <v>659</v>
      </c>
      <c r="O76" s="63" t="s">
        <v>814</v>
      </c>
      <c r="P76" s="65" t="s">
        <v>795</v>
      </c>
    </row>
    <row r="77" spans="1:16" ht="12.75">
      <c r="A77" s="82">
        <v>1</v>
      </c>
      <c r="B77" s="83" t="s">
        <v>32</v>
      </c>
      <c r="C77" s="83" t="s">
        <v>31</v>
      </c>
      <c r="D77" s="83" t="s">
        <v>792</v>
      </c>
      <c r="E77" s="83" t="s">
        <v>371</v>
      </c>
      <c r="F77" s="83">
        <v>2441080852</v>
      </c>
      <c r="G77" s="83"/>
      <c r="H77" s="83" t="s">
        <v>373</v>
      </c>
      <c r="I77" s="83" t="s">
        <v>815</v>
      </c>
      <c r="J77" s="83">
        <v>43100</v>
      </c>
      <c r="K77" s="84">
        <v>39365765</v>
      </c>
      <c r="L77" s="84">
        <v>21926309</v>
      </c>
      <c r="M77" s="83" t="s">
        <v>659</v>
      </c>
      <c r="N77" s="83" t="s">
        <v>658</v>
      </c>
      <c r="O77" s="83" t="s">
        <v>816</v>
      </c>
      <c r="P77" s="85" t="s">
        <v>795</v>
      </c>
    </row>
    <row r="78" spans="1:16" ht="12.75">
      <c r="A78" s="62">
        <v>1</v>
      </c>
      <c r="B78" s="63" t="s">
        <v>109</v>
      </c>
      <c r="C78" s="63" t="s">
        <v>31</v>
      </c>
      <c r="D78" s="63" t="s">
        <v>792</v>
      </c>
      <c r="E78" s="63" t="s">
        <v>477</v>
      </c>
      <c r="F78" s="63">
        <v>2441073495</v>
      </c>
      <c r="G78" s="63">
        <v>2441073495</v>
      </c>
      <c r="H78" s="63" t="s">
        <v>479</v>
      </c>
      <c r="I78" s="63" t="s">
        <v>817</v>
      </c>
      <c r="J78" s="63">
        <v>43100</v>
      </c>
      <c r="K78" s="64">
        <v>39392202</v>
      </c>
      <c r="L78" s="64">
        <v>21921591</v>
      </c>
      <c r="M78" s="63" t="s">
        <v>659</v>
      </c>
      <c r="N78" s="63" t="s">
        <v>659</v>
      </c>
      <c r="O78" s="63" t="s">
        <v>818</v>
      </c>
      <c r="P78" s="65" t="s">
        <v>795</v>
      </c>
    </row>
    <row r="79" spans="1:16" ht="12.75">
      <c r="A79" s="82">
        <v>1</v>
      </c>
      <c r="B79" s="83" t="s">
        <v>32</v>
      </c>
      <c r="C79" s="83" t="s">
        <v>31</v>
      </c>
      <c r="D79" s="83" t="s">
        <v>792</v>
      </c>
      <c r="E79" s="83" t="s">
        <v>357</v>
      </c>
      <c r="F79" s="83">
        <v>2441040975</v>
      </c>
      <c r="G79" s="83">
        <v>2441040975</v>
      </c>
      <c r="H79" s="83" t="s">
        <v>359</v>
      </c>
      <c r="I79" s="83" t="s">
        <v>819</v>
      </c>
      <c r="J79" s="83">
        <v>43100</v>
      </c>
      <c r="K79" s="84">
        <v>39370498</v>
      </c>
      <c r="L79" s="84">
        <v>21923522</v>
      </c>
      <c r="M79" s="83" t="s">
        <v>659</v>
      </c>
      <c r="N79" s="83" t="s">
        <v>659</v>
      </c>
      <c r="O79" s="83" t="s">
        <v>820</v>
      </c>
      <c r="P79" s="85" t="s">
        <v>795</v>
      </c>
    </row>
    <row r="80" spans="1:16" ht="12.75">
      <c r="A80" s="62">
        <v>1</v>
      </c>
      <c r="B80" s="63" t="s">
        <v>32</v>
      </c>
      <c r="C80" s="63" t="s">
        <v>31</v>
      </c>
      <c r="D80" s="63" t="s">
        <v>792</v>
      </c>
      <c r="E80" s="63" t="s">
        <v>821</v>
      </c>
      <c r="F80" s="63">
        <v>2441076277</v>
      </c>
      <c r="G80" s="63">
        <v>2441041453</v>
      </c>
      <c r="H80" s="63" t="s">
        <v>348</v>
      </c>
      <c r="I80" s="63" t="s">
        <v>822</v>
      </c>
      <c r="J80" s="63">
        <v>43100</v>
      </c>
      <c r="K80" s="64">
        <v>39363154</v>
      </c>
      <c r="L80" s="64">
        <v>21915908</v>
      </c>
      <c r="M80" s="63" t="s">
        <v>659</v>
      </c>
      <c r="N80" s="63" t="s">
        <v>659</v>
      </c>
      <c r="O80" s="63" t="s">
        <v>823</v>
      </c>
      <c r="P80" s="65" t="s">
        <v>795</v>
      </c>
    </row>
    <row r="81" spans="1:16" ht="12.75">
      <c r="A81" s="82">
        <v>1</v>
      </c>
      <c r="B81" s="83" t="s">
        <v>32</v>
      </c>
      <c r="C81" s="83" t="s">
        <v>31</v>
      </c>
      <c r="D81" s="83" t="s">
        <v>792</v>
      </c>
      <c r="E81" s="83" t="s">
        <v>431</v>
      </c>
      <c r="F81" s="83">
        <v>2441041878</v>
      </c>
      <c r="G81" s="83">
        <v>2441041878</v>
      </c>
      <c r="H81" s="83" t="s">
        <v>433</v>
      </c>
      <c r="I81" s="83" t="s">
        <v>824</v>
      </c>
      <c r="J81" s="83">
        <v>43100</v>
      </c>
      <c r="K81" s="84">
        <v>39371717</v>
      </c>
      <c r="L81" s="84">
        <v>21929986</v>
      </c>
      <c r="M81" s="83" t="s">
        <v>659</v>
      </c>
      <c r="N81" s="83" t="s">
        <v>659</v>
      </c>
      <c r="O81" s="83" t="s">
        <v>825</v>
      </c>
      <c r="P81" s="85" t="s">
        <v>795</v>
      </c>
    </row>
    <row r="82" spans="1:16" ht="12.75">
      <c r="A82" s="62">
        <v>1</v>
      </c>
      <c r="B82" s="63" t="s">
        <v>32</v>
      </c>
      <c r="C82" s="63" t="s">
        <v>31</v>
      </c>
      <c r="D82" s="63" t="s">
        <v>792</v>
      </c>
      <c r="E82" s="63" t="s">
        <v>390</v>
      </c>
      <c r="F82" s="63">
        <v>2441042035</v>
      </c>
      <c r="G82" s="63">
        <v>2441042035</v>
      </c>
      <c r="H82" s="63" t="s">
        <v>392</v>
      </c>
      <c r="I82" s="63" t="s">
        <v>826</v>
      </c>
      <c r="J82" s="63">
        <v>43100</v>
      </c>
      <c r="K82" s="64">
        <v>39366115</v>
      </c>
      <c r="L82" s="64">
        <v>21932968</v>
      </c>
      <c r="M82" s="63" t="s">
        <v>659</v>
      </c>
      <c r="N82" s="63" t="s">
        <v>658</v>
      </c>
      <c r="O82" s="63" t="s">
        <v>827</v>
      </c>
      <c r="P82" s="65" t="s">
        <v>795</v>
      </c>
    </row>
    <row r="83" spans="1:16" ht="12.75">
      <c r="A83" s="82">
        <v>1</v>
      </c>
      <c r="B83" s="83" t="s">
        <v>32</v>
      </c>
      <c r="C83" s="83" t="s">
        <v>31</v>
      </c>
      <c r="D83" s="83" t="s">
        <v>792</v>
      </c>
      <c r="E83" s="83" t="s">
        <v>828</v>
      </c>
      <c r="F83" s="83">
        <v>2441029854</v>
      </c>
      <c r="G83" s="83">
        <v>2441029843</v>
      </c>
      <c r="H83" s="83" t="s">
        <v>429</v>
      </c>
      <c r="I83" s="83" t="s">
        <v>700</v>
      </c>
      <c r="J83" s="83">
        <v>43100</v>
      </c>
      <c r="K83" s="84">
        <v>39368064</v>
      </c>
      <c r="L83" s="84">
        <v>21906069</v>
      </c>
      <c r="M83" s="83" t="s">
        <v>659</v>
      </c>
      <c r="N83" s="83" t="s">
        <v>659</v>
      </c>
      <c r="O83" s="83" t="s">
        <v>829</v>
      </c>
      <c r="P83" s="85" t="s">
        <v>795</v>
      </c>
    </row>
    <row r="84" spans="1:16" ht="12.75">
      <c r="A84" s="62">
        <v>1</v>
      </c>
      <c r="B84" s="63" t="s">
        <v>32</v>
      </c>
      <c r="C84" s="63" t="s">
        <v>31</v>
      </c>
      <c r="D84" s="63" t="s">
        <v>792</v>
      </c>
      <c r="E84" s="63" t="s">
        <v>378</v>
      </c>
      <c r="F84" s="63">
        <v>2441023030</v>
      </c>
      <c r="G84" s="63"/>
      <c r="H84" s="63" t="s">
        <v>381</v>
      </c>
      <c r="I84" s="63" t="s">
        <v>830</v>
      </c>
      <c r="J84" s="63">
        <v>43100</v>
      </c>
      <c r="K84" s="64">
        <v>39369879</v>
      </c>
      <c r="L84" s="64">
        <v>21913697</v>
      </c>
      <c r="M84" s="63" t="s">
        <v>659</v>
      </c>
      <c r="N84" s="63" t="s">
        <v>659</v>
      </c>
      <c r="O84" s="63" t="s">
        <v>831</v>
      </c>
      <c r="P84" s="65" t="s">
        <v>795</v>
      </c>
    </row>
    <row r="85" spans="1:16" ht="12.75">
      <c r="A85" s="82">
        <v>1</v>
      </c>
      <c r="B85" s="83" t="s">
        <v>32</v>
      </c>
      <c r="C85" s="83" t="s">
        <v>31</v>
      </c>
      <c r="D85" s="83" t="s">
        <v>792</v>
      </c>
      <c r="E85" s="83" t="s">
        <v>341</v>
      </c>
      <c r="F85" s="83">
        <v>2441028078</v>
      </c>
      <c r="G85" s="83">
        <v>2441028078</v>
      </c>
      <c r="H85" s="83" t="s">
        <v>343</v>
      </c>
      <c r="I85" s="83" t="s">
        <v>832</v>
      </c>
      <c r="J85" s="83">
        <v>43100</v>
      </c>
      <c r="K85" s="84">
        <v>39358797</v>
      </c>
      <c r="L85" s="84">
        <v>21941517</v>
      </c>
      <c r="M85" s="83" t="s">
        <v>659</v>
      </c>
      <c r="N85" s="83" t="s">
        <v>659</v>
      </c>
      <c r="O85" s="83" t="s">
        <v>833</v>
      </c>
      <c r="P85" s="85" t="s">
        <v>795</v>
      </c>
    </row>
    <row r="86" spans="1:16" ht="12.75">
      <c r="A86" s="62">
        <v>1</v>
      </c>
      <c r="B86" s="63" t="s">
        <v>32</v>
      </c>
      <c r="C86" s="63" t="s">
        <v>31</v>
      </c>
      <c r="D86" s="63" t="s">
        <v>792</v>
      </c>
      <c r="E86" s="63" t="s">
        <v>375</v>
      </c>
      <c r="F86">
        <v>2441072020</v>
      </c>
      <c r="G86">
        <v>2441072020</v>
      </c>
      <c r="H86" s="63" t="s">
        <v>377</v>
      </c>
      <c r="I86" t="s">
        <v>923</v>
      </c>
      <c r="J86" s="63">
        <v>43100</v>
      </c>
      <c r="K86" s="64">
        <v>39374275</v>
      </c>
      <c r="L86" s="64">
        <v>21915832</v>
      </c>
      <c r="M86" s="63" t="s">
        <v>659</v>
      </c>
      <c r="N86" s="63" t="s">
        <v>659</v>
      </c>
      <c r="O86" s="63" t="s">
        <v>835</v>
      </c>
      <c r="P86" s="65" t="s">
        <v>795</v>
      </c>
    </row>
    <row r="87" spans="1:16" ht="12.75">
      <c r="A87" s="82">
        <v>1</v>
      </c>
      <c r="B87" s="83" t="s">
        <v>109</v>
      </c>
      <c r="C87" s="83" t="s">
        <v>31</v>
      </c>
      <c r="D87" s="83" t="s">
        <v>792</v>
      </c>
      <c r="E87" s="83" t="s">
        <v>456</v>
      </c>
      <c r="F87" s="83">
        <v>2441025953</v>
      </c>
      <c r="G87" s="83">
        <v>2441025953</v>
      </c>
      <c r="H87" s="83" t="s">
        <v>459</v>
      </c>
      <c r="I87" s="83" t="s">
        <v>836</v>
      </c>
      <c r="J87" s="83">
        <v>43100</v>
      </c>
      <c r="K87" s="84">
        <v>39358797</v>
      </c>
      <c r="L87" s="84">
        <v>21941517</v>
      </c>
      <c r="M87" s="83" t="s">
        <v>659</v>
      </c>
      <c r="N87" s="83" t="s">
        <v>658</v>
      </c>
      <c r="O87" s="83" t="s">
        <v>837</v>
      </c>
      <c r="P87" s="85" t="s">
        <v>795</v>
      </c>
    </row>
    <row r="88" spans="1:16" ht="12.75">
      <c r="A88" s="62">
        <v>1</v>
      </c>
      <c r="B88" s="63" t="s">
        <v>32</v>
      </c>
      <c r="C88" s="63" t="s">
        <v>31</v>
      </c>
      <c r="D88" s="63" t="s">
        <v>792</v>
      </c>
      <c r="E88" s="63" t="s">
        <v>414</v>
      </c>
      <c r="F88" s="63">
        <v>2441041584</v>
      </c>
      <c r="G88" s="63">
        <v>2441041584</v>
      </c>
      <c r="H88" s="63" t="s">
        <v>415</v>
      </c>
      <c r="I88" s="63" t="s">
        <v>834</v>
      </c>
      <c r="J88" s="63">
        <v>43100</v>
      </c>
      <c r="K88" s="64">
        <v>39374258</v>
      </c>
      <c r="L88" s="64">
        <v>21915939</v>
      </c>
      <c r="M88" s="63" t="s">
        <v>659</v>
      </c>
      <c r="N88" s="63" t="s">
        <v>658</v>
      </c>
      <c r="O88" s="63" t="s">
        <v>838</v>
      </c>
      <c r="P88" s="65" t="s">
        <v>795</v>
      </c>
    </row>
    <row r="89" spans="1:16" ht="12.75">
      <c r="A89" s="82">
        <v>1</v>
      </c>
      <c r="B89" s="83" t="s">
        <v>32</v>
      </c>
      <c r="C89" s="83" t="s">
        <v>31</v>
      </c>
      <c r="D89" s="83" t="s">
        <v>792</v>
      </c>
      <c r="E89" s="83" t="s">
        <v>839</v>
      </c>
      <c r="F89" s="83">
        <v>2441041660</v>
      </c>
      <c r="G89" s="83"/>
      <c r="H89" s="83" t="s">
        <v>370</v>
      </c>
      <c r="I89" s="83" t="s">
        <v>673</v>
      </c>
      <c r="J89" s="83">
        <v>43100</v>
      </c>
      <c r="K89" s="84">
        <v>39364173</v>
      </c>
      <c r="L89" s="84">
        <v>21914863</v>
      </c>
      <c r="M89" s="83" t="s">
        <v>659</v>
      </c>
      <c r="N89" s="83" t="s">
        <v>658</v>
      </c>
      <c r="O89" s="83" t="s">
        <v>840</v>
      </c>
      <c r="P89" s="85" t="s">
        <v>795</v>
      </c>
    </row>
    <row r="90" spans="1:16" ht="12.75">
      <c r="A90" s="62">
        <v>1</v>
      </c>
      <c r="B90" s="63" t="s">
        <v>32</v>
      </c>
      <c r="C90" s="63" t="s">
        <v>31</v>
      </c>
      <c r="D90" s="63" t="s">
        <v>792</v>
      </c>
      <c r="E90" s="63" t="s">
        <v>841</v>
      </c>
      <c r="F90" s="63">
        <v>2441041660</v>
      </c>
      <c r="G90" s="63"/>
      <c r="H90" s="63" t="s">
        <v>367</v>
      </c>
      <c r="I90" s="63" t="s">
        <v>673</v>
      </c>
      <c r="J90" s="63">
        <v>43100</v>
      </c>
      <c r="K90" s="64">
        <v>39364173</v>
      </c>
      <c r="L90" s="64">
        <v>21914863</v>
      </c>
      <c r="M90" s="63" t="s">
        <v>659</v>
      </c>
      <c r="N90" s="63" t="s">
        <v>658</v>
      </c>
      <c r="O90" s="63" t="s">
        <v>842</v>
      </c>
      <c r="P90" s="65" t="s">
        <v>795</v>
      </c>
    </row>
    <row r="91" spans="1:16" ht="12.75">
      <c r="A91" s="82">
        <v>1</v>
      </c>
      <c r="B91" s="83" t="s">
        <v>32</v>
      </c>
      <c r="C91" s="83" t="s">
        <v>31</v>
      </c>
      <c r="D91" s="83" t="s">
        <v>792</v>
      </c>
      <c r="E91" s="83" t="s">
        <v>405</v>
      </c>
      <c r="F91" s="83">
        <v>2441028369</v>
      </c>
      <c r="G91" s="83">
        <v>2441028969</v>
      </c>
      <c r="H91" s="83" t="s">
        <v>408</v>
      </c>
      <c r="I91" s="83" t="s">
        <v>843</v>
      </c>
      <c r="J91" s="83">
        <v>43100</v>
      </c>
      <c r="K91" s="84">
        <v>39371969</v>
      </c>
      <c r="L91" s="84">
        <v>21930294</v>
      </c>
      <c r="M91" s="83" t="s">
        <v>659</v>
      </c>
      <c r="N91" s="83" t="s">
        <v>658</v>
      </c>
      <c r="O91" s="83" t="s">
        <v>844</v>
      </c>
      <c r="P91" s="85" t="s">
        <v>795</v>
      </c>
    </row>
    <row r="92" spans="1:16" ht="12.75">
      <c r="A92" s="62">
        <v>1</v>
      </c>
      <c r="B92" s="63" t="s">
        <v>32</v>
      </c>
      <c r="C92" s="63" t="s">
        <v>31</v>
      </c>
      <c r="D92" s="63" t="s">
        <v>792</v>
      </c>
      <c r="E92" s="63" t="s">
        <v>403</v>
      </c>
      <c r="F92" s="63">
        <v>2441026719</v>
      </c>
      <c r="G92" s="63">
        <v>2441026719</v>
      </c>
      <c r="H92" s="63" t="s">
        <v>404</v>
      </c>
      <c r="I92" s="63" t="s">
        <v>815</v>
      </c>
      <c r="J92" s="63">
        <v>43100</v>
      </c>
      <c r="K92" s="64">
        <v>39365798</v>
      </c>
      <c r="L92" s="64">
        <v>21926518</v>
      </c>
      <c r="M92" s="63" t="s">
        <v>659</v>
      </c>
      <c r="N92" s="63" t="s">
        <v>658</v>
      </c>
      <c r="O92" s="63" t="s">
        <v>845</v>
      </c>
      <c r="P92" s="65" t="s">
        <v>795</v>
      </c>
    </row>
    <row r="93" spans="1:16" ht="12.75">
      <c r="A93" s="82">
        <v>1</v>
      </c>
      <c r="B93" s="83" t="s">
        <v>32</v>
      </c>
      <c r="C93" s="83" t="s">
        <v>31</v>
      </c>
      <c r="D93" s="83" t="s">
        <v>792</v>
      </c>
      <c r="E93" s="83" t="s">
        <v>410</v>
      </c>
      <c r="F93" s="83">
        <v>2441080370</v>
      </c>
      <c r="G93" s="83">
        <v>2441080370</v>
      </c>
      <c r="H93" s="83" t="s">
        <v>412</v>
      </c>
      <c r="I93" s="83" t="s">
        <v>846</v>
      </c>
      <c r="J93" s="83">
        <v>43100</v>
      </c>
      <c r="K93" s="84">
        <v>39347786</v>
      </c>
      <c r="L93" s="84">
        <v>21925500</v>
      </c>
      <c r="M93" s="83" t="s">
        <v>659</v>
      </c>
      <c r="N93" s="83" t="s">
        <v>658</v>
      </c>
      <c r="O93" s="83" t="s">
        <v>847</v>
      </c>
      <c r="P93" s="85" t="s">
        <v>795</v>
      </c>
    </row>
    <row r="94" spans="1:16" ht="12.75">
      <c r="A94" s="62">
        <v>1</v>
      </c>
      <c r="B94" s="63" t="s">
        <v>109</v>
      </c>
      <c r="C94" s="63" t="s">
        <v>31</v>
      </c>
      <c r="D94" s="63" t="s">
        <v>792</v>
      </c>
      <c r="E94" s="63" t="s">
        <v>848</v>
      </c>
      <c r="F94" s="63">
        <v>2441061545</v>
      </c>
      <c r="G94" s="63">
        <v>2441061545</v>
      </c>
      <c r="H94" s="63" t="s">
        <v>492</v>
      </c>
      <c r="I94" s="63" t="s">
        <v>154</v>
      </c>
      <c r="J94" s="63">
        <v>43100</v>
      </c>
      <c r="K94" s="64">
        <v>39362637</v>
      </c>
      <c r="L94" s="64">
        <v>21972384</v>
      </c>
      <c r="M94" s="63" t="s">
        <v>659</v>
      </c>
      <c r="N94" s="63" t="s">
        <v>658</v>
      </c>
      <c r="O94" s="63" t="s">
        <v>849</v>
      </c>
      <c r="P94" s="65" t="s">
        <v>795</v>
      </c>
    </row>
    <row r="95" spans="1:16" ht="12.75">
      <c r="A95" s="82">
        <v>2</v>
      </c>
      <c r="B95" s="83" t="s">
        <v>120</v>
      </c>
      <c r="C95" s="83" t="s">
        <v>31</v>
      </c>
      <c r="D95" s="83" t="s">
        <v>792</v>
      </c>
      <c r="E95" s="83" t="s">
        <v>469</v>
      </c>
      <c r="F95" s="83">
        <v>2441081555</v>
      </c>
      <c r="G95" s="83"/>
      <c r="H95" s="83" t="s">
        <v>472</v>
      </c>
      <c r="I95" s="83" t="s">
        <v>850</v>
      </c>
      <c r="J95" s="83">
        <v>43100</v>
      </c>
      <c r="K95" s="84">
        <v>39280884</v>
      </c>
      <c r="L95" s="84">
        <v>21903550</v>
      </c>
      <c r="M95" s="83" t="s">
        <v>659</v>
      </c>
      <c r="N95" s="83" t="s">
        <v>659</v>
      </c>
      <c r="O95" s="83" t="s">
        <v>851</v>
      </c>
      <c r="P95" s="85" t="s">
        <v>795</v>
      </c>
    </row>
    <row r="96" spans="1:16" ht="12.75">
      <c r="A96" s="62">
        <v>2</v>
      </c>
      <c r="B96" s="63" t="s">
        <v>120</v>
      </c>
      <c r="C96" s="63" t="s">
        <v>31</v>
      </c>
      <c r="D96" s="63" t="s">
        <v>792</v>
      </c>
      <c r="E96" s="63" t="s">
        <v>452</v>
      </c>
      <c r="F96" s="63">
        <v>2441036309</v>
      </c>
      <c r="G96" s="63">
        <v>2441036309</v>
      </c>
      <c r="H96" s="63" t="s">
        <v>453</v>
      </c>
      <c r="I96" s="63" t="s">
        <v>676</v>
      </c>
      <c r="J96" s="63">
        <v>43100</v>
      </c>
      <c r="K96" s="64">
        <v>39323059</v>
      </c>
      <c r="L96" s="64">
        <v>21875754</v>
      </c>
      <c r="M96" s="63" t="s">
        <v>659</v>
      </c>
      <c r="N96" s="63" t="s">
        <v>658</v>
      </c>
      <c r="O96" s="63" t="s">
        <v>852</v>
      </c>
      <c r="P96" s="65" t="s">
        <v>795</v>
      </c>
    </row>
    <row r="97" spans="1:16" ht="12.75">
      <c r="A97" s="82">
        <v>2</v>
      </c>
      <c r="B97" s="83" t="s">
        <v>120</v>
      </c>
      <c r="C97" s="83" t="s">
        <v>31</v>
      </c>
      <c r="D97" s="83" t="s">
        <v>792</v>
      </c>
      <c r="E97" s="83" t="s">
        <v>853</v>
      </c>
      <c r="F97" s="83">
        <v>2441088083</v>
      </c>
      <c r="G97" s="83">
        <v>2441088083</v>
      </c>
      <c r="H97" s="83" t="s">
        <v>476</v>
      </c>
      <c r="I97" s="83" t="s">
        <v>715</v>
      </c>
      <c r="J97" s="83">
        <v>43100</v>
      </c>
      <c r="K97" s="84">
        <v>39278165</v>
      </c>
      <c r="L97" s="84">
        <v>21962427</v>
      </c>
      <c r="M97" s="83" t="s">
        <v>659</v>
      </c>
      <c r="N97" s="83" t="s">
        <v>659</v>
      </c>
      <c r="O97" s="83" t="s">
        <v>854</v>
      </c>
      <c r="P97" s="85" t="s">
        <v>795</v>
      </c>
    </row>
    <row r="98" spans="1:16" ht="12.75">
      <c r="A98" s="62">
        <v>2</v>
      </c>
      <c r="B98" s="63" t="s">
        <v>120</v>
      </c>
      <c r="C98" s="63" t="s">
        <v>31</v>
      </c>
      <c r="D98" s="63" t="s">
        <v>792</v>
      </c>
      <c r="E98" s="63" t="s">
        <v>855</v>
      </c>
      <c r="F98" s="63">
        <v>2441055845</v>
      </c>
      <c r="G98" s="63">
        <v>2441055845</v>
      </c>
      <c r="H98" s="63" t="s">
        <v>398</v>
      </c>
      <c r="I98" s="63" t="s">
        <v>666</v>
      </c>
      <c r="J98" s="63">
        <v>43100</v>
      </c>
      <c r="K98" s="64">
        <v>39339002</v>
      </c>
      <c r="L98" s="64">
        <v>21840209</v>
      </c>
      <c r="M98" s="63" t="s">
        <v>659</v>
      </c>
      <c r="N98" s="63" t="s">
        <v>659</v>
      </c>
      <c r="O98" s="63" t="s">
        <v>856</v>
      </c>
      <c r="P98" s="65" t="s">
        <v>795</v>
      </c>
    </row>
    <row r="99" spans="1:16" ht="12.75">
      <c r="A99" s="82">
        <v>2</v>
      </c>
      <c r="B99" s="83" t="s">
        <v>120</v>
      </c>
      <c r="C99" s="83" t="s">
        <v>31</v>
      </c>
      <c r="D99" s="83" t="s">
        <v>792</v>
      </c>
      <c r="E99" s="83" t="s">
        <v>857</v>
      </c>
      <c r="F99" s="83">
        <v>2441067292</v>
      </c>
      <c r="G99" s="83">
        <v>2441067292</v>
      </c>
      <c r="H99" s="83" t="s">
        <v>483</v>
      </c>
      <c r="I99" s="83" t="s">
        <v>691</v>
      </c>
      <c r="J99" s="83">
        <v>43100</v>
      </c>
      <c r="K99" s="84">
        <v>39441799</v>
      </c>
      <c r="L99" s="84">
        <v>21968319</v>
      </c>
      <c r="M99" s="83" t="s">
        <v>659</v>
      </c>
      <c r="N99" s="83" t="s">
        <v>658</v>
      </c>
      <c r="O99" s="83" t="s">
        <v>858</v>
      </c>
      <c r="P99" s="85" t="s">
        <v>795</v>
      </c>
    </row>
    <row r="100" spans="1:16" ht="12.75">
      <c r="A100" s="62">
        <v>2</v>
      </c>
      <c r="B100" s="63" t="s">
        <v>109</v>
      </c>
      <c r="C100" s="63" t="s">
        <v>31</v>
      </c>
      <c r="D100" s="63" t="s">
        <v>792</v>
      </c>
      <c r="E100" s="63" t="s">
        <v>461</v>
      </c>
      <c r="F100" s="63">
        <v>2441062176</v>
      </c>
      <c r="G100" s="63"/>
      <c r="H100" s="63" t="s">
        <v>464</v>
      </c>
      <c r="I100" s="63" t="s">
        <v>859</v>
      </c>
      <c r="J100" s="63">
        <v>43100</v>
      </c>
      <c r="K100" s="64">
        <v>39369631</v>
      </c>
      <c r="L100" s="64">
        <v>22005787</v>
      </c>
      <c r="M100" s="63" t="s">
        <v>659</v>
      </c>
      <c r="N100" s="63" t="s">
        <v>659</v>
      </c>
      <c r="O100" s="63" t="s">
        <v>860</v>
      </c>
      <c r="P100" s="65" t="s">
        <v>795</v>
      </c>
    </row>
    <row r="101" spans="1:16" ht="13.5" thickBot="1">
      <c r="A101" s="90">
        <v>2</v>
      </c>
      <c r="B101" s="91" t="s">
        <v>109</v>
      </c>
      <c r="C101" s="91" t="s">
        <v>31</v>
      </c>
      <c r="D101" s="91" t="s">
        <v>792</v>
      </c>
      <c r="E101" s="91" t="s">
        <v>861</v>
      </c>
      <c r="F101" s="91">
        <v>2441061106</v>
      </c>
      <c r="G101" s="91">
        <v>2441061106</v>
      </c>
      <c r="H101" s="91" t="s">
        <v>487</v>
      </c>
      <c r="I101" s="91" t="s">
        <v>862</v>
      </c>
      <c r="J101" s="91">
        <v>43100</v>
      </c>
      <c r="K101" s="92">
        <v>39374387</v>
      </c>
      <c r="L101" s="92">
        <v>21975951</v>
      </c>
      <c r="M101" s="91" t="s">
        <v>659</v>
      </c>
      <c r="N101" s="91" t="s">
        <v>658</v>
      </c>
      <c r="O101" s="91" t="s">
        <v>863</v>
      </c>
      <c r="P101" s="93" t="s">
        <v>795</v>
      </c>
    </row>
    <row r="102" spans="1:16" ht="13.5" thickBot="1">
      <c r="A102" s="78">
        <v>3</v>
      </c>
      <c r="B102" s="79" t="s">
        <v>103</v>
      </c>
      <c r="C102" s="79" t="s">
        <v>158</v>
      </c>
      <c r="D102" s="79" t="s">
        <v>792</v>
      </c>
      <c r="E102" s="79" t="s">
        <v>494</v>
      </c>
      <c r="F102" s="79">
        <v>2441092969</v>
      </c>
      <c r="G102" s="79">
        <v>2441092969</v>
      </c>
      <c r="H102" s="79" t="s">
        <v>496</v>
      </c>
      <c r="I102" s="79" t="s">
        <v>864</v>
      </c>
      <c r="J102" s="79">
        <v>43067</v>
      </c>
      <c r="K102" s="80">
        <v>39331664</v>
      </c>
      <c r="L102" s="80">
        <v>21686717</v>
      </c>
      <c r="M102" s="79" t="s">
        <v>659</v>
      </c>
      <c r="N102" s="79" t="s">
        <v>658</v>
      </c>
      <c r="O102" s="79" t="s">
        <v>865</v>
      </c>
      <c r="P102" s="81" t="s">
        <v>795</v>
      </c>
    </row>
    <row r="103" spans="1:16" ht="12.75">
      <c r="A103" s="86">
        <v>2</v>
      </c>
      <c r="B103" s="87" t="s">
        <v>171</v>
      </c>
      <c r="C103" s="87" t="s">
        <v>170</v>
      </c>
      <c r="D103" s="87" t="s">
        <v>792</v>
      </c>
      <c r="E103" s="87" t="s">
        <v>515</v>
      </c>
      <c r="F103" s="87">
        <v>2445097367</v>
      </c>
      <c r="G103" s="87">
        <v>2445097367</v>
      </c>
      <c r="H103" s="87" t="s">
        <v>517</v>
      </c>
      <c r="I103" s="87" t="s">
        <v>866</v>
      </c>
      <c r="J103" s="87">
        <v>43060</v>
      </c>
      <c r="K103" s="88">
        <v>39426335</v>
      </c>
      <c r="L103" s="88">
        <v>21696878</v>
      </c>
      <c r="M103" s="87" t="s">
        <v>659</v>
      </c>
      <c r="N103" s="87" t="s">
        <v>658</v>
      </c>
      <c r="O103" s="87" t="s">
        <v>867</v>
      </c>
      <c r="P103" s="89" t="s">
        <v>795</v>
      </c>
    </row>
    <row r="104" spans="1:16" ht="12.75">
      <c r="A104" s="62">
        <v>2</v>
      </c>
      <c r="B104" s="63" t="s">
        <v>60</v>
      </c>
      <c r="C104" s="63" t="s">
        <v>170</v>
      </c>
      <c r="D104" s="63" t="s">
        <v>792</v>
      </c>
      <c r="E104" s="63" t="s">
        <v>868</v>
      </c>
      <c r="F104" s="63">
        <v>2441085553</v>
      </c>
      <c r="G104" s="63">
        <v>2441085013</v>
      </c>
      <c r="H104" s="63" t="s">
        <v>532</v>
      </c>
      <c r="I104" s="63" t="s">
        <v>530</v>
      </c>
      <c r="J104" s="63">
        <v>43100</v>
      </c>
      <c r="K104" s="64">
        <v>39454028</v>
      </c>
      <c r="L104" s="64">
        <v>21804743</v>
      </c>
      <c r="M104" s="63" t="s">
        <v>659</v>
      </c>
      <c r="N104" s="63" t="s">
        <v>659</v>
      </c>
      <c r="O104" s="63" t="s">
        <v>869</v>
      </c>
      <c r="P104" s="65" t="s">
        <v>795</v>
      </c>
    </row>
    <row r="105" spans="1:16" ht="12.75">
      <c r="A105" s="82">
        <v>2</v>
      </c>
      <c r="B105" s="83" t="s">
        <v>171</v>
      </c>
      <c r="C105" s="83" t="s">
        <v>170</v>
      </c>
      <c r="D105" s="83" t="s">
        <v>792</v>
      </c>
      <c r="E105" s="83" t="s">
        <v>498</v>
      </c>
      <c r="F105" s="83">
        <v>2445041397</v>
      </c>
      <c r="G105" s="83">
        <v>2445041397</v>
      </c>
      <c r="H105" s="83" t="s">
        <v>499</v>
      </c>
      <c r="I105" s="83" t="s">
        <v>870</v>
      </c>
      <c r="J105" s="83">
        <v>43060</v>
      </c>
      <c r="K105" s="84">
        <v>39434566</v>
      </c>
      <c r="L105" s="84">
        <v>21663572</v>
      </c>
      <c r="M105" s="83" t="s">
        <v>659</v>
      </c>
      <c r="N105" s="83" t="s">
        <v>659</v>
      </c>
      <c r="O105" s="83" t="s">
        <v>871</v>
      </c>
      <c r="P105" s="85" t="s">
        <v>795</v>
      </c>
    </row>
    <row r="106" spans="1:16" ht="12.75">
      <c r="A106" s="62">
        <v>2</v>
      </c>
      <c r="B106" s="63" t="s">
        <v>171</v>
      </c>
      <c r="C106" s="63" t="s">
        <v>170</v>
      </c>
      <c r="D106" s="63" t="s">
        <v>792</v>
      </c>
      <c r="E106" s="63" t="s">
        <v>500</v>
      </c>
      <c r="F106" s="63">
        <v>2445042183</v>
      </c>
      <c r="G106" s="63">
        <v>2445042183</v>
      </c>
      <c r="H106" s="63" t="s">
        <v>502</v>
      </c>
      <c r="I106" s="63" t="s">
        <v>870</v>
      </c>
      <c r="J106" s="63">
        <v>43060</v>
      </c>
      <c r="K106" s="64">
        <v>39422696</v>
      </c>
      <c r="L106" s="64">
        <v>21661239</v>
      </c>
      <c r="M106" s="63" t="s">
        <v>659</v>
      </c>
      <c r="N106" s="63" t="s">
        <v>659</v>
      </c>
      <c r="O106" s="63" t="s">
        <v>872</v>
      </c>
      <c r="P106" s="65" t="s">
        <v>795</v>
      </c>
    </row>
    <row r="107" spans="1:16" ht="12.75">
      <c r="A107" s="82">
        <v>2</v>
      </c>
      <c r="B107" s="83" t="s">
        <v>60</v>
      </c>
      <c r="C107" s="83" t="s">
        <v>170</v>
      </c>
      <c r="D107" s="83" t="s">
        <v>792</v>
      </c>
      <c r="E107" s="83" t="s">
        <v>873</v>
      </c>
      <c r="F107" s="83">
        <v>2441084915</v>
      </c>
      <c r="G107" s="83">
        <v>2441084915</v>
      </c>
      <c r="H107" s="83" t="s">
        <v>523</v>
      </c>
      <c r="I107" s="83" t="s">
        <v>726</v>
      </c>
      <c r="J107" s="83">
        <v>43061</v>
      </c>
      <c r="K107" s="84">
        <v>39487378</v>
      </c>
      <c r="L107" s="84">
        <v>21839145</v>
      </c>
      <c r="M107" s="83" t="s">
        <v>659</v>
      </c>
      <c r="N107" s="83" t="s">
        <v>659</v>
      </c>
      <c r="O107" s="83" t="s">
        <v>874</v>
      </c>
      <c r="P107" s="85" t="s">
        <v>795</v>
      </c>
    </row>
    <row r="108" spans="1:16" ht="12.75">
      <c r="A108" s="62">
        <v>2</v>
      </c>
      <c r="B108" s="63" t="s">
        <v>103</v>
      </c>
      <c r="C108" s="63" t="s">
        <v>170</v>
      </c>
      <c r="D108" s="63" t="s">
        <v>792</v>
      </c>
      <c r="E108" s="63" t="s">
        <v>875</v>
      </c>
      <c r="F108" s="63">
        <v>2431049394</v>
      </c>
      <c r="G108" s="63">
        <v>2431049394</v>
      </c>
      <c r="H108" s="63" t="s">
        <v>527</v>
      </c>
      <c r="I108" s="63" t="s">
        <v>525</v>
      </c>
      <c r="J108" s="63">
        <v>43060</v>
      </c>
      <c r="K108" s="64">
        <v>39461667</v>
      </c>
      <c r="L108" s="64">
        <v>21735556</v>
      </c>
      <c r="M108" s="63" t="s">
        <v>659</v>
      </c>
      <c r="N108" s="63" t="s">
        <v>658</v>
      </c>
      <c r="O108" s="63" t="s">
        <v>876</v>
      </c>
      <c r="P108" s="65" t="s">
        <v>795</v>
      </c>
    </row>
    <row r="109" spans="1:16" ht="12.75">
      <c r="A109" s="82">
        <v>2</v>
      </c>
      <c r="B109" s="83" t="s">
        <v>60</v>
      </c>
      <c r="C109" s="83" t="s">
        <v>170</v>
      </c>
      <c r="D109" s="83" t="s">
        <v>792</v>
      </c>
      <c r="E109" s="83" t="s">
        <v>519</v>
      </c>
      <c r="F109" s="83">
        <v>2441039876</v>
      </c>
      <c r="G109" s="83">
        <v>2441039876</v>
      </c>
      <c r="H109" s="83" t="s">
        <v>520</v>
      </c>
      <c r="I109" s="83" t="s">
        <v>740</v>
      </c>
      <c r="J109" s="83">
        <v>43064</v>
      </c>
      <c r="K109" s="84">
        <v>39415947</v>
      </c>
      <c r="L109" s="84">
        <v>21800085</v>
      </c>
      <c r="M109" s="83" t="s">
        <v>659</v>
      </c>
      <c r="N109" s="83" t="s">
        <v>658</v>
      </c>
      <c r="O109" s="83" t="s">
        <v>877</v>
      </c>
      <c r="P109" s="85" t="s">
        <v>795</v>
      </c>
    </row>
    <row r="110" spans="1:16" ht="12.75">
      <c r="A110" s="62">
        <v>2</v>
      </c>
      <c r="B110" s="63" t="s">
        <v>171</v>
      </c>
      <c r="C110" s="63" t="s">
        <v>170</v>
      </c>
      <c r="D110" s="63" t="s">
        <v>792</v>
      </c>
      <c r="E110" s="63" t="s">
        <v>417</v>
      </c>
      <c r="F110" s="63">
        <v>2445041397</v>
      </c>
      <c r="G110" s="63">
        <v>2445041397</v>
      </c>
      <c r="H110" s="63" t="s">
        <v>419</v>
      </c>
      <c r="I110" s="63" t="s">
        <v>870</v>
      </c>
      <c r="J110" s="63">
        <v>43060</v>
      </c>
      <c r="K110" s="64">
        <v>39434566</v>
      </c>
      <c r="L110" s="64">
        <v>21663572</v>
      </c>
      <c r="M110" s="63" t="s">
        <v>659</v>
      </c>
      <c r="N110" s="63" t="s">
        <v>658</v>
      </c>
      <c r="O110" s="63" t="s">
        <v>878</v>
      </c>
      <c r="P110" s="65" t="s">
        <v>795</v>
      </c>
    </row>
    <row r="111" spans="1:16" ht="12.75">
      <c r="A111" s="82">
        <v>3</v>
      </c>
      <c r="B111" s="83" t="s">
        <v>180</v>
      </c>
      <c r="C111" s="83" t="s">
        <v>170</v>
      </c>
      <c r="D111" s="83" t="s">
        <v>792</v>
      </c>
      <c r="E111" s="83" t="s">
        <v>511</v>
      </c>
      <c r="F111" s="83">
        <v>2445061231</v>
      </c>
      <c r="G111" s="83">
        <v>2445061231</v>
      </c>
      <c r="H111" s="83" t="s">
        <v>513</v>
      </c>
      <c r="I111" s="83" t="s">
        <v>512</v>
      </c>
      <c r="J111" s="83">
        <v>43060</v>
      </c>
      <c r="K111" s="84">
        <v>39397599</v>
      </c>
      <c r="L111" s="84">
        <v>21599961</v>
      </c>
      <c r="M111" s="83" t="s">
        <v>659</v>
      </c>
      <c r="N111" s="83" t="s">
        <v>658</v>
      </c>
      <c r="O111" s="83" t="s">
        <v>879</v>
      </c>
      <c r="P111" s="85" t="s">
        <v>795</v>
      </c>
    </row>
    <row r="112" spans="1:16" ht="13.5" thickBot="1">
      <c r="A112" s="66">
        <v>3</v>
      </c>
      <c r="B112" s="67" t="s">
        <v>180</v>
      </c>
      <c r="C112" s="67" t="s">
        <v>170</v>
      </c>
      <c r="D112" s="67" t="s">
        <v>792</v>
      </c>
      <c r="E112" s="67" t="s">
        <v>507</v>
      </c>
      <c r="F112" s="67">
        <v>2445061412</v>
      </c>
      <c r="G112" s="67">
        <v>2445061412</v>
      </c>
      <c r="H112" s="67" t="s">
        <v>509</v>
      </c>
      <c r="I112" s="67" t="s">
        <v>508</v>
      </c>
      <c r="J112" s="67">
        <v>43060</v>
      </c>
      <c r="K112" s="68">
        <v>39409457</v>
      </c>
      <c r="L112" s="68">
        <v>21586809</v>
      </c>
      <c r="M112" s="67" t="s">
        <v>659</v>
      </c>
      <c r="N112" s="67" t="s">
        <v>658</v>
      </c>
      <c r="O112" s="67" t="s">
        <v>880</v>
      </c>
      <c r="P112" s="69" t="s">
        <v>795</v>
      </c>
    </row>
    <row r="113" spans="1:16" ht="12.75">
      <c r="A113" s="98">
        <v>2</v>
      </c>
      <c r="B113" s="99" t="s">
        <v>120</v>
      </c>
      <c r="C113" s="99" t="s">
        <v>219</v>
      </c>
      <c r="D113" s="99" t="s">
        <v>792</v>
      </c>
      <c r="E113" s="99" t="s">
        <v>567</v>
      </c>
      <c r="F113" s="99">
        <v>2441052115</v>
      </c>
      <c r="G113" s="99"/>
      <c r="H113" s="99" t="s">
        <v>570</v>
      </c>
      <c r="I113" s="99" t="s">
        <v>881</v>
      </c>
      <c r="J113" s="99">
        <v>43061</v>
      </c>
      <c r="K113" s="100">
        <v>39463342</v>
      </c>
      <c r="L113" s="100">
        <v>21897151</v>
      </c>
      <c r="M113" s="99" t="s">
        <v>659</v>
      </c>
      <c r="N113" s="99" t="s">
        <v>658</v>
      </c>
      <c r="O113" s="99" t="s">
        <v>882</v>
      </c>
      <c r="P113" s="101" t="s">
        <v>795</v>
      </c>
    </row>
    <row r="114" spans="1:16" ht="12.75">
      <c r="A114" s="62">
        <v>2</v>
      </c>
      <c r="B114" s="63" t="s">
        <v>103</v>
      </c>
      <c r="C114" s="63" t="s">
        <v>219</v>
      </c>
      <c r="D114" s="63" t="s">
        <v>792</v>
      </c>
      <c r="E114" s="63" t="s">
        <v>572</v>
      </c>
      <c r="F114" s="63">
        <v>2444041241</v>
      </c>
      <c r="G114" s="63">
        <v>2444041284</v>
      </c>
      <c r="H114" s="63" t="s">
        <v>251</v>
      </c>
      <c r="I114" s="63" t="s">
        <v>249</v>
      </c>
      <c r="J114" s="63">
        <v>43200</v>
      </c>
      <c r="K114" s="64">
        <v>39524176</v>
      </c>
      <c r="L114" s="64">
        <v>22096541</v>
      </c>
      <c r="M114" s="63" t="s">
        <v>659</v>
      </c>
      <c r="N114" s="63" t="s">
        <v>658</v>
      </c>
      <c r="O114" s="63" t="s">
        <v>883</v>
      </c>
      <c r="P114" s="65" t="s">
        <v>795</v>
      </c>
    </row>
    <row r="115" spans="1:16" ht="12.75">
      <c r="A115" s="82">
        <v>2</v>
      </c>
      <c r="B115" s="83" t="s">
        <v>60</v>
      </c>
      <c r="C115" s="83" t="s">
        <v>219</v>
      </c>
      <c r="D115" s="83" t="s">
        <v>792</v>
      </c>
      <c r="E115" s="83" t="s">
        <v>538</v>
      </c>
      <c r="F115" s="83">
        <v>2441051110</v>
      </c>
      <c r="G115" s="83">
        <v>2441051110</v>
      </c>
      <c r="H115" s="83" t="s">
        <v>540</v>
      </c>
      <c r="I115" s="83" t="s">
        <v>756</v>
      </c>
      <c r="J115" s="83">
        <v>43070</v>
      </c>
      <c r="K115" s="84">
        <v>39489889</v>
      </c>
      <c r="L115" s="84">
        <v>21900016</v>
      </c>
      <c r="M115" s="83" t="s">
        <v>659</v>
      </c>
      <c r="N115" s="83" t="s">
        <v>659</v>
      </c>
      <c r="O115" s="83" t="s">
        <v>884</v>
      </c>
      <c r="P115" s="85" t="s">
        <v>795</v>
      </c>
    </row>
    <row r="116" spans="1:16" ht="12.75">
      <c r="A116" s="62">
        <v>2</v>
      </c>
      <c r="B116" s="63" t="s">
        <v>60</v>
      </c>
      <c r="C116" s="63" t="s">
        <v>219</v>
      </c>
      <c r="D116" s="63" t="s">
        <v>792</v>
      </c>
      <c r="E116" s="63" t="s">
        <v>550</v>
      </c>
      <c r="F116" s="63">
        <v>2444023770</v>
      </c>
      <c r="G116" s="63">
        <v>2444023770</v>
      </c>
      <c r="H116" s="63" t="s">
        <v>552</v>
      </c>
      <c r="I116" s="63" t="s">
        <v>885</v>
      </c>
      <c r="J116" s="63">
        <v>43200</v>
      </c>
      <c r="K116" s="64">
        <v>39466665</v>
      </c>
      <c r="L116" s="64">
        <v>22091712</v>
      </c>
      <c r="M116" s="63" t="s">
        <v>659</v>
      </c>
      <c r="N116" s="63" t="s">
        <v>658</v>
      </c>
      <c r="O116" s="63" t="s">
        <v>886</v>
      </c>
      <c r="P116" s="65" t="s">
        <v>795</v>
      </c>
    </row>
    <row r="117" spans="1:16" ht="12.75">
      <c r="A117" s="82">
        <v>2</v>
      </c>
      <c r="B117" s="83" t="s">
        <v>103</v>
      </c>
      <c r="C117" s="83" t="s">
        <v>219</v>
      </c>
      <c r="D117" s="83" t="s">
        <v>792</v>
      </c>
      <c r="E117" s="83" t="s">
        <v>558</v>
      </c>
      <c r="F117" s="83">
        <v>2444071253</v>
      </c>
      <c r="G117" s="83">
        <v>2444071314</v>
      </c>
      <c r="H117" s="83" t="s">
        <v>560</v>
      </c>
      <c r="I117" s="83" t="s">
        <v>559</v>
      </c>
      <c r="J117" s="83">
        <v>43070</v>
      </c>
      <c r="K117" s="84">
        <v>39529608</v>
      </c>
      <c r="L117" s="84">
        <v>21996592</v>
      </c>
      <c r="M117" s="83" t="s">
        <v>659</v>
      </c>
      <c r="N117" s="83" t="s">
        <v>658</v>
      </c>
      <c r="O117" s="83" t="s">
        <v>887</v>
      </c>
      <c r="P117" s="85" t="s">
        <v>795</v>
      </c>
    </row>
    <row r="118" spans="1:16" ht="12.75">
      <c r="A118" s="62">
        <v>2</v>
      </c>
      <c r="B118" s="63" t="s">
        <v>60</v>
      </c>
      <c r="C118" s="63" t="s">
        <v>219</v>
      </c>
      <c r="D118" s="63" t="s">
        <v>792</v>
      </c>
      <c r="E118" s="63" t="s">
        <v>888</v>
      </c>
      <c r="F118" s="63">
        <v>2444024145</v>
      </c>
      <c r="G118" s="63">
        <v>2444024145</v>
      </c>
      <c r="H118" s="63" t="s">
        <v>548</v>
      </c>
      <c r="I118" s="63" t="s">
        <v>889</v>
      </c>
      <c r="J118" s="63">
        <v>43200</v>
      </c>
      <c r="K118" s="64">
        <v>39468382</v>
      </c>
      <c r="L118" s="64">
        <v>22084350</v>
      </c>
      <c r="M118" s="63" t="s">
        <v>659</v>
      </c>
      <c r="N118" s="63" t="s">
        <v>659</v>
      </c>
      <c r="O118" s="63" t="s">
        <v>890</v>
      </c>
      <c r="P118" s="65" t="s">
        <v>795</v>
      </c>
    </row>
    <row r="119" spans="1:16" ht="12.75">
      <c r="A119" s="82">
        <v>2</v>
      </c>
      <c r="B119" s="83" t="s">
        <v>60</v>
      </c>
      <c r="C119" s="83" t="s">
        <v>219</v>
      </c>
      <c r="D119" s="83" t="s">
        <v>792</v>
      </c>
      <c r="E119" s="83" t="s">
        <v>891</v>
      </c>
      <c r="F119" s="83">
        <v>2444024114</v>
      </c>
      <c r="G119" s="83">
        <v>2444023299</v>
      </c>
      <c r="H119" s="83" t="s">
        <v>544</v>
      </c>
      <c r="I119" s="83" t="s">
        <v>892</v>
      </c>
      <c r="J119" s="83">
        <v>43200</v>
      </c>
      <c r="K119" s="84">
        <v>39465362</v>
      </c>
      <c r="L119" s="84">
        <v>22076841</v>
      </c>
      <c r="M119" s="83" t="s">
        <v>659</v>
      </c>
      <c r="N119" s="83" t="s">
        <v>659</v>
      </c>
      <c r="O119" s="83" t="s">
        <v>893</v>
      </c>
      <c r="P119" s="85" t="s">
        <v>795</v>
      </c>
    </row>
    <row r="120" spans="1:16" ht="12.75">
      <c r="A120" s="62">
        <v>2</v>
      </c>
      <c r="B120" s="63" t="s">
        <v>103</v>
      </c>
      <c r="C120" s="63" t="s">
        <v>219</v>
      </c>
      <c r="D120" s="63" t="s">
        <v>792</v>
      </c>
      <c r="E120" s="63" t="s">
        <v>580</v>
      </c>
      <c r="F120" s="63">
        <v>2444032282</v>
      </c>
      <c r="G120" s="63"/>
      <c r="H120" s="63" t="s">
        <v>582</v>
      </c>
      <c r="I120" s="63" t="s">
        <v>274</v>
      </c>
      <c r="J120" s="63">
        <v>43062</v>
      </c>
      <c r="K120" s="64">
        <v>39427411</v>
      </c>
      <c r="L120" s="64">
        <v>22190504</v>
      </c>
      <c r="M120" s="63" t="s">
        <v>659</v>
      </c>
      <c r="N120" s="63" t="s">
        <v>658</v>
      </c>
      <c r="O120" s="63" t="s">
        <v>894</v>
      </c>
      <c r="P120" s="65" t="s">
        <v>795</v>
      </c>
    </row>
    <row r="121" spans="1:16" ht="12.75">
      <c r="A121" s="82">
        <v>2</v>
      </c>
      <c r="B121" s="83" t="s">
        <v>60</v>
      </c>
      <c r="C121" s="83" t="s">
        <v>219</v>
      </c>
      <c r="D121" s="83" t="s">
        <v>792</v>
      </c>
      <c r="E121" s="83" t="s">
        <v>895</v>
      </c>
      <c r="F121" s="83">
        <v>2444023188</v>
      </c>
      <c r="G121" s="83">
        <v>2444023188</v>
      </c>
      <c r="H121" s="83" t="s">
        <v>536</v>
      </c>
      <c r="I121" s="83" t="s">
        <v>896</v>
      </c>
      <c r="J121" s="83">
        <v>43200</v>
      </c>
      <c r="K121" s="84">
        <v>39472926</v>
      </c>
      <c r="L121" s="84">
        <v>22073403</v>
      </c>
      <c r="M121" s="83" t="s">
        <v>659</v>
      </c>
      <c r="N121" s="83" t="s">
        <v>658</v>
      </c>
      <c r="O121" s="83" t="s">
        <v>897</v>
      </c>
      <c r="P121" s="85" t="s">
        <v>795</v>
      </c>
    </row>
    <row r="122" spans="1:16" ht="12.75">
      <c r="A122" s="62">
        <v>2</v>
      </c>
      <c r="B122" s="63" t="s">
        <v>60</v>
      </c>
      <c r="C122" s="63" t="s">
        <v>219</v>
      </c>
      <c r="D122" s="63" t="s">
        <v>792</v>
      </c>
      <c r="E122" s="63" t="s">
        <v>554</v>
      </c>
      <c r="F122" s="63">
        <v>2444041008</v>
      </c>
      <c r="G122" s="63">
        <v>2444041390</v>
      </c>
      <c r="H122" s="63" t="s">
        <v>556</v>
      </c>
      <c r="I122" s="63" t="s">
        <v>238</v>
      </c>
      <c r="J122" s="63">
        <v>43200</v>
      </c>
      <c r="K122" s="64">
        <v>39494020</v>
      </c>
      <c r="L122" s="64">
        <v>22011255</v>
      </c>
      <c r="M122" s="63" t="s">
        <v>659</v>
      </c>
      <c r="N122" s="63" t="s">
        <v>658</v>
      </c>
      <c r="O122" s="63" t="s">
        <v>898</v>
      </c>
      <c r="P122" s="65" t="s">
        <v>795</v>
      </c>
    </row>
    <row r="123" spans="1:16" ht="12.75">
      <c r="A123" s="82">
        <v>2</v>
      </c>
      <c r="B123" s="83" t="s">
        <v>60</v>
      </c>
      <c r="C123" s="83" t="s">
        <v>219</v>
      </c>
      <c r="D123" s="83" t="s">
        <v>792</v>
      </c>
      <c r="E123" s="83" t="s">
        <v>562</v>
      </c>
      <c r="F123" s="83">
        <v>2444073121</v>
      </c>
      <c r="G123" s="83"/>
      <c r="H123" s="83" t="s">
        <v>565</v>
      </c>
      <c r="I123" s="83" t="s">
        <v>563</v>
      </c>
      <c r="J123" s="83">
        <v>43200</v>
      </c>
      <c r="K123" s="84">
        <v>39430048</v>
      </c>
      <c r="L123" s="84">
        <v>22042400</v>
      </c>
      <c r="M123" s="83" t="s">
        <v>659</v>
      </c>
      <c r="N123" s="83" t="s">
        <v>658</v>
      </c>
      <c r="O123" s="83" t="s">
        <v>899</v>
      </c>
      <c r="P123" s="85" t="s">
        <v>795</v>
      </c>
    </row>
    <row r="124" spans="1:16" ht="13.5" thickBot="1">
      <c r="A124" s="74">
        <v>2</v>
      </c>
      <c r="B124" s="75" t="s">
        <v>171</v>
      </c>
      <c r="C124" s="75" t="s">
        <v>219</v>
      </c>
      <c r="D124" s="75" t="s">
        <v>792</v>
      </c>
      <c r="E124" s="75" t="s">
        <v>900</v>
      </c>
      <c r="F124" s="75">
        <v>2444031370</v>
      </c>
      <c r="G124" s="75"/>
      <c r="H124" s="75" t="s">
        <v>578</v>
      </c>
      <c r="I124" s="75" t="s">
        <v>254</v>
      </c>
      <c r="J124" s="75">
        <v>43200</v>
      </c>
      <c r="K124" s="76">
        <v>39453435</v>
      </c>
      <c r="L124" s="76">
        <v>22163626</v>
      </c>
      <c r="M124" s="75" t="s">
        <v>659</v>
      </c>
      <c r="N124" s="75" t="s">
        <v>659</v>
      </c>
      <c r="O124" s="75" t="s">
        <v>901</v>
      </c>
      <c r="P124" s="77" t="s">
        <v>795</v>
      </c>
    </row>
    <row r="125" spans="1:16" ht="12.75">
      <c r="A125" s="86">
        <v>2</v>
      </c>
      <c r="B125" s="87" t="s">
        <v>120</v>
      </c>
      <c r="C125" s="87" t="s">
        <v>278</v>
      </c>
      <c r="D125" s="87" t="s">
        <v>792</v>
      </c>
      <c r="E125" s="87" t="s">
        <v>902</v>
      </c>
      <c r="F125" s="87">
        <v>2443092505</v>
      </c>
      <c r="G125" s="87">
        <v>2443092505</v>
      </c>
      <c r="H125" s="87" t="s">
        <v>586</v>
      </c>
      <c r="I125" s="87" t="s">
        <v>903</v>
      </c>
      <c r="J125" s="87">
        <v>43100</v>
      </c>
      <c r="K125" s="88">
        <v>39335490</v>
      </c>
      <c r="L125" s="88">
        <v>22012722</v>
      </c>
      <c r="M125" s="87" t="s">
        <v>659</v>
      </c>
      <c r="N125" s="87" t="s">
        <v>658</v>
      </c>
      <c r="O125" s="87" t="s">
        <v>904</v>
      </c>
      <c r="P125" s="89" t="s">
        <v>795</v>
      </c>
    </row>
    <row r="126" spans="1:16" ht="12.75">
      <c r="A126" s="62">
        <v>2</v>
      </c>
      <c r="B126" s="63" t="s">
        <v>120</v>
      </c>
      <c r="C126" s="63" t="s">
        <v>278</v>
      </c>
      <c r="D126" s="63" t="s">
        <v>792</v>
      </c>
      <c r="E126" s="63" t="s">
        <v>588</v>
      </c>
      <c r="F126" s="63">
        <v>2443024690</v>
      </c>
      <c r="G126" s="63">
        <v>2443024690</v>
      </c>
      <c r="H126" s="63" t="s">
        <v>590</v>
      </c>
      <c r="I126" s="63" t="s">
        <v>761</v>
      </c>
      <c r="J126" s="63">
        <v>43300</v>
      </c>
      <c r="K126" s="64">
        <v>39332908</v>
      </c>
      <c r="L126" s="64">
        <v>22103397</v>
      </c>
      <c r="M126" s="63" t="s">
        <v>659</v>
      </c>
      <c r="N126" s="63" t="s">
        <v>659</v>
      </c>
      <c r="O126" s="63" t="s">
        <v>905</v>
      </c>
      <c r="P126" s="65" t="s">
        <v>795</v>
      </c>
    </row>
    <row r="127" spans="1:16" ht="12.75">
      <c r="A127" s="82">
        <v>2</v>
      </c>
      <c r="B127" s="83" t="s">
        <v>120</v>
      </c>
      <c r="C127" s="83" t="s">
        <v>278</v>
      </c>
      <c r="D127" s="83" t="s">
        <v>792</v>
      </c>
      <c r="E127" s="83" t="s">
        <v>591</v>
      </c>
      <c r="F127" s="83">
        <v>2443022641</v>
      </c>
      <c r="G127" s="83">
        <v>2443022641</v>
      </c>
      <c r="H127" s="83" t="s">
        <v>593</v>
      </c>
      <c r="I127" s="83" t="s">
        <v>906</v>
      </c>
      <c r="J127" s="83">
        <v>43300</v>
      </c>
      <c r="K127" s="84">
        <v>39334586</v>
      </c>
      <c r="L127" s="84">
        <v>22089960</v>
      </c>
      <c r="M127" s="83" t="s">
        <v>659</v>
      </c>
      <c r="N127" s="83" t="s">
        <v>659</v>
      </c>
      <c r="O127" s="83" t="s">
        <v>907</v>
      </c>
      <c r="P127" s="85" t="s">
        <v>795</v>
      </c>
    </row>
    <row r="128" spans="1:16" ht="12.75">
      <c r="A128" s="62">
        <v>2</v>
      </c>
      <c r="B128" s="63" t="s">
        <v>60</v>
      </c>
      <c r="C128" s="63" t="s">
        <v>278</v>
      </c>
      <c r="D128" s="63" t="s">
        <v>792</v>
      </c>
      <c r="E128" s="63" t="s">
        <v>625</v>
      </c>
      <c r="F128" s="63">
        <v>2443096316</v>
      </c>
      <c r="G128" s="63">
        <v>2443096318</v>
      </c>
      <c r="H128" s="63" t="s">
        <v>627</v>
      </c>
      <c r="I128" s="63" t="s">
        <v>769</v>
      </c>
      <c r="J128" s="63">
        <v>43300</v>
      </c>
      <c r="K128" s="64">
        <v>39370896</v>
      </c>
      <c r="L128" s="64">
        <v>22141881</v>
      </c>
      <c r="M128" s="63" t="s">
        <v>659</v>
      </c>
      <c r="N128" s="63" t="s">
        <v>658</v>
      </c>
      <c r="O128" s="63" t="s">
        <v>908</v>
      </c>
      <c r="P128" s="65" t="s">
        <v>795</v>
      </c>
    </row>
    <row r="129" spans="1:16" ht="12.75">
      <c r="A129" s="82">
        <v>2</v>
      </c>
      <c r="B129" s="83" t="s">
        <v>171</v>
      </c>
      <c r="C129" s="83" t="s">
        <v>278</v>
      </c>
      <c r="D129" s="83" t="s">
        <v>792</v>
      </c>
      <c r="E129" s="83" t="s">
        <v>617</v>
      </c>
      <c r="F129" s="83">
        <v>2443097335</v>
      </c>
      <c r="G129" s="83"/>
      <c r="H129" s="83" t="s">
        <v>620</v>
      </c>
      <c r="I129" s="83" t="s">
        <v>909</v>
      </c>
      <c r="J129" s="83">
        <v>43300</v>
      </c>
      <c r="K129" s="84">
        <v>39341444</v>
      </c>
      <c r="L129" s="84">
        <v>22091750</v>
      </c>
      <c r="M129" s="83" t="s">
        <v>659</v>
      </c>
      <c r="N129" s="83" t="s">
        <v>658</v>
      </c>
      <c r="O129" s="83" t="s">
        <v>910</v>
      </c>
      <c r="P129" s="85" t="s">
        <v>795</v>
      </c>
    </row>
    <row r="130" spans="1:16" ht="12.75">
      <c r="A130" s="62">
        <v>2</v>
      </c>
      <c r="B130" s="63" t="s">
        <v>171</v>
      </c>
      <c r="C130" s="63" t="s">
        <v>278</v>
      </c>
      <c r="D130" s="63" t="s">
        <v>792</v>
      </c>
      <c r="E130" s="63" t="s">
        <v>622</v>
      </c>
      <c r="F130" s="63">
        <v>2443051610</v>
      </c>
      <c r="G130" s="63">
        <v>2443051610</v>
      </c>
      <c r="H130" s="63" t="s">
        <v>624</v>
      </c>
      <c r="I130" s="63" t="s">
        <v>775</v>
      </c>
      <c r="J130" s="63">
        <v>43300</v>
      </c>
      <c r="K130" s="64">
        <v>39206935</v>
      </c>
      <c r="L130" s="64">
        <v>22042153</v>
      </c>
      <c r="M130" s="63" t="s">
        <v>659</v>
      </c>
      <c r="N130" s="63" t="s">
        <v>658</v>
      </c>
      <c r="O130" s="63" t="s">
        <v>911</v>
      </c>
      <c r="P130" s="65" t="s">
        <v>795</v>
      </c>
    </row>
    <row r="131" spans="1:16" ht="12.75">
      <c r="A131" s="82">
        <v>2</v>
      </c>
      <c r="B131" s="83" t="s">
        <v>103</v>
      </c>
      <c r="C131" s="83" t="s">
        <v>278</v>
      </c>
      <c r="D131" s="83" t="s">
        <v>792</v>
      </c>
      <c r="E131" s="83" t="s">
        <v>912</v>
      </c>
      <c r="F131" s="83">
        <v>2443023213</v>
      </c>
      <c r="G131" s="83"/>
      <c r="H131" s="83" t="s">
        <v>602</v>
      </c>
      <c r="I131" s="83" t="s">
        <v>913</v>
      </c>
      <c r="J131" s="83">
        <v>43300</v>
      </c>
      <c r="K131" s="84">
        <v>39317651</v>
      </c>
      <c r="L131" s="84">
        <v>22128886</v>
      </c>
      <c r="M131" s="83" t="s">
        <v>659</v>
      </c>
      <c r="N131" s="83" t="s">
        <v>658</v>
      </c>
      <c r="O131" s="83" t="s">
        <v>914</v>
      </c>
      <c r="P131" s="85" t="s">
        <v>795</v>
      </c>
    </row>
    <row r="132" spans="1:16" ht="12.75">
      <c r="A132" s="62">
        <v>2</v>
      </c>
      <c r="B132" s="63" t="s">
        <v>171</v>
      </c>
      <c r="C132" s="63" t="s">
        <v>278</v>
      </c>
      <c r="D132" s="63" t="s">
        <v>792</v>
      </c>
      <c r="E132" s="63" t="s">
        <v>604</v>
      </c>
      <c r="F132" s="63">
        <v>2443081364</v>
      </c>
      <c r="G132" s="63">
        <v>2443081364</v>
      </c>
      <c r="H132" s="63" t="s">
        <v>606</v>
      </c>
      <c r="I132" s="63" t="s">
        <v>299</v>
      </c>
      <c r="J132" s="63">
        <v>43063</v>
      </c>
      <c r="K132" s="64">
        <v>39190479</v>
      </c>
      <c r="L132" s="64">
        <v>22092388</v>
      </c>
      <c r="M132" s="63" t="s">
        <v>659</v>
      </c>
      <c r="N132" s="63" t="s">
        <v>658</v>
      </c>
      <c r="O132" s="63" t="s">
        <v>915</v>
      </c>
      <c r="P132" s="65" t="s">
        <v>795</v>
      </c>
    </row>
    <row r="133" spans="1:16" ht="12.75">
      <c r="A133" s="82">
        <v>2</v>
      </c>
      <c r="B133" s="83" t="s">
        <v>103</v>
      </c>
      <c r="C133" s="83" t="s">
        <v>278</v>
      </c>
      <c r="D133" s="83" t="s">
        <v>792</v>
      </c>
      <c r="E133" s="83" t="s">
        <v>916</v>
      </c>
      <c r="F133" s="83">
        <v>2443024209</v>
      </c>
      <c r="G133" s="83"/>
      <c r="H133" s="83" t="s">
        <v>598</v>
      </c>
      <c r="I133" s="83" t="s">
        <v>917</v>
      </c>
      <c r="J133" s="83">
        <v>43300</v>
      </c>
      <c r="K133" s="84">
        <v>39327967</v>
      </c>
      <c r="L133" s="84">
        <v>22100183</v>
      </c>
      <c r="M133" s="83" t="s">
        <v>659</v>
      </c>
      <c r="N133" s="83" t="s">
        <v>658</v>
      </c>
      <c r="O133" s="83" t="s">
        <v>918</v>
      </c>
      <c r="P133" s="85" t="s">
        <v>795</v>
      </c>
    </row>
    <row r="134" spans="1:16" ht="12.75">
      <c r="A134" s="62">
        <v>2</v>
      </c>
      <c r="B134" s="63" t="s">
        <v>171</v>
      </c>
      <c r="C134" s="63" t="s">
        <v>278</v>
      </c>
      <c r="D134" s="63" t="s">
        <v>792</v>
      </c>
      <c r="E134" s="63" t="s">
        <v>919</v>
      </c>
      <c r="F134" s="63">
        <v>2443031234</v>
      </c>
      <c r="G134" s="63">
        <v>2443031234</v>
      </c>
      <c r="H134" s="63" t="s">
        <v>609</v>
      </c>
      <c r="I134" s="63" t="s">
        <v>920</v>
      </c>
      <c r="J134" s="63">
        <v>43063</v>
      </c>
      <c r="K134" s="64">
        <v>39184240</v>
      </c>
      <c r="L134" s="64">
        <v>22129665</v>
      </c>
      <c r="M134" s="63" t="s">
        <v>659</v>
      </c>
      <c r="N134" s="63" t="s">
        <v>658</v>
      </c>
      <c r="O134" s="63" t="s">
        <v>921</v>
      </c>
      <c r="P134" s="65" t="s">
        <v>795</v>
      </c>
    </row>
    <row r="135" spans="1:16" ht="13.5" thickBot="1">
      <c r="A135" s="90">
        <v>2</v>
      </c>
      <c r="B135" s="91" t="s">
        <v>120</v>
      </c>
      <c r="C135" s="91" t="s">
        <v>278</v>
      </c>
      <c r="D135" s="91" t="s">
        <v>792</v>
      </c>
      <c r="E135" s="91" t="s">
        <v>632</v>
      </c>
      <c r="F135" s="91">
        <v>2443041285</v>
      </c>
      <c r="G135" s="91"/>
      <c r="H135" s="91" t="s">
        <v>635</v>
      </c>
      <c r="I135" s="91" t="s">
        <v>759</v>
      </c>
      <c r="J135" s="91">
        <v>43300</v>
      </c>
      <c r="K135" s="92">
        <v>39393247</v>
      </c>
      <c r="L135" s="92">
        <v>22073088</v>
      </c>
      <c r="M135" s="91" t="s">
        <v>659</v>
      </c>
      <c r="N135" s="91" t="s">
        <v>658</v>
      </c>
      <c r="O135" s="91" t="s">
        <v>922</v>
      </c>
      <c r="P135" s="93" t="s">
        <v>795</v>
      </c>
    </row>
  </sheetData>
  <sheetProtection/>
  <hyperlinks>
    <hyperlink ref="H94" r:id="rId1" display="mail@nip-stavr.kar.sch.gr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selection activeCell="A1" sqref="A1:A2"/>
    </sheetView>
  </sheetViews>
  <sheetFormatPr defaultColWidth="9.140625" defaultRowHeight="11.25" customHeight="1"/>
  <cols>
    <col min="1" max="1" width="23.140625" style="1" customWidth="1"/>
    <col min="2" max="2" width="13.8515625" style="49" bestFit="1" customWidth="1"/>
    <col min="3" max="3" width="60.7109375" style="1" bestFit="1" customWidth="1"/>
    <col min="4" max="4" width="30.421875" style="1" bestFit="1" customWidth="1"/>
    <col min="5" max="6" width="11.00390625" style="1" bestFit="1" customWidth="1"/>
    <col min="7" max="7" width="31.00390625" style="1" bestFit="1" customWidth="1"/>
    <col min="8" max="8" width="62.421875" style="1" bestFit="1" customWidth="1"/>
    <col min="9" max="9" width="6.00390625" style="1" bestFit="1" customWidth="1"/>
    <col min="10" max="16384" width="9.140625" style="1" customWidth="1"/>
  </cols>
  <sheetData>
    <row r="1" spans="1:9" ht="11.25" customHeight="1">
      <c r="A1" s="157" t="s">
        <v>0</v>
      </c>
      <c r="B1" s="157" t="s">
        <v>637</v>
      </c>
      <c r="C1" s="157" t="s">
        <v>1</v>
      </c>
      <c r="D1" s="157" t="s">
        <v>2</v>
      </c>
      <c r="E1" s="157" t="s">
        <v>3</v>
      </c>
      <c r="F1" s="157" t="s">
        <v>4</v>
      </c>
      <c r="G1" s="157" t="s">
        <v>5</v>
      </c>
      <c r="H1" s="157" t="s">
        <v>6</v>
      </c>
      <c r="I1" s="157" t="s">
        <v>7</v>
      </c>
    </row>
    <row r="2" spans="1:9" ht="11.25" customHeight="1">
      <c r="A2" s="158"/>
      <c r="B2" s="158"/>
      <c r="C2" s="158"/>
      <c r="D2" s="158"/>
      <c r="E2" s="158"/>
      <c r="F2" s="158"/>
      <c r="G2" s="158"/>
      <c r="H2" s="158"/>
      <c r="I2" s="158"/>
    </row>
    <row r="3" spans="1:9" s="2" customFormat="1" ht="25.5" customHeight="1" thickBot="1">
      <c r="A3" s="162" t="s">
        <v>8</v>
      </c>
      <c r="B3" s="163"/>
      <c r="C3" s="163"/>
      <c r="D3" s="163"/>
      <c r="E3" s="163"/>
      <c r="F3" s="163"/>
      <c r="G3" s="163"/>
      <c r="H3" s="163"/>
      <c r="I3" s="164"/>
    </row>
    <row r="4" spans="1:9" s="2" customFormat="1" ht="25.5" customHeight="1">
      <c r="A4" s="154" t="s">
        <v>9</v>
      </c>
      <c r="B4" s="155"/>
      <c r="C4" s="155"/>
      <c r="D4" s="155"/>
      <c r="E4" s="155"/>
      <c r="F4" s="155"/>
      <c r="G4" s="155"/>
      <c r="H4" s="155"/>
      <c r="I4" s="156"/>
    </row>
    <row r="5" spans="1:9" ht="11.25" customHeight="1">
      <c r="A5" s="3" t="s">
        <v>10</v>
      </c>
      <c r="B5" s="36">
        <v>1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5" t="s">
        <v>17</v>
      </c>
    </row>
    <row r="6" spans="1:9" ht="11.25" customHeight="1">
      <c r="A6" s="3" t="s">
        <v>18</v>
      </c>
      <c r="B6" s="36">
        <v>1</v>
      </c>
      <c r="C6" s="4" t="s">
        <v>19</v>
      </c>
      <c r="D6" s="4" t="s">
        <v>20</v>
      </c>
      <c r="E6" s="4" t="s">
        <v>21</v>
      </c>
      <c r="F6" s="4" t="s">
        <v>14</v>
      </c>
      <c r="G6" s="4" t="s">
        <v>22</v>
      </c>
      <c r="H6" s="4" t="s">
        <v>23</v>
      </c>
      <c r="I6" s="5" t="s">
        <v>17</v>
      </c>
    </row>
    <row r="7" spans="1:9" ht="11.25" customHeight="1" thickBot="1">
      <c r="A7" s="6" t="s">
        <v>24</v>
      </c>
      <c r="B7" s="37">
        <v>1</v>
      </c>
      <c r="C7" s="7" t="s">
        <v>25</v>
      </c>
      <c r="D7" s="7" t="s">
        <v>26</v>
      </c>
      <c r="E7" s="7">
        <v>2445031715</v>
      </c>
      <c r="F7" s="7">
        <v>2445031715</v>
      </c>
      <c r="G7" s="7" t="s">
        <v>28</v>
      </c>
      <c r="H7" s="7" t="s">
        <v>29</v>
      </c>
      <c r="I7" s="8" t="s">
        <v>30</v>
      </c>
    </row>
    <row r="8" spans="1:9" s="2" customFormat="1" ht="25.5" customHeight="1">
      <c r="A8" s="154" t="s">
        <v>31</v>
      </c>
      <c r="B8" s="155"/>
      <c r="C8" s="155"/>
      <c r="D8" s="155"/>
      <c r="E8" s="155"/>
      <c r="F8" s="155"/>
      <c r="G8" s="155"/>
      <c r="H8" s="155"/>
      <c r="I8" s="156"/>
    </row>
    <row r="9" spans="1:9" ht="11.25" customHeight="1">
      <c r="A9" s="3" t="s">
        <v>32</v>
      </c>
      <c r="B9" s="38">
        <v>12</v>
      </c>
      <c r="C9" s="4" t="s">
        <v>33</v>
      </c>
      <c r="D9" s="4" t="s">
        <v>31</v>
      </c>
      <c r="E9" s="4" t="s">
        <v>34</v>
      </c>
      <c r="F9" s="4" t="s">
        <v>34</v>
      </c>
      <c r="G9" s="4" t="s">
        <v>35</v>
      </c>
      <c r="H9" s="4" t="s">
        <v>36</v>
      </c>
      <c r="I9" s="5" t="s">
        <v>37</v>
      </c>
    </row>
    <row r="10" spans="1:9" ht="11.25" customHeight="1">
      <c r="A10" s="30" t="s">
        <v>32</v>
      </c>
      <c r="B10" s="39">
        <v>6</v>
      </c>
      <c r="C10" s="31" t="s">
        <v>42</v>
      </c>
      <c r="D10" s="31" t="s">
        <v>31</v>
      </c>
      <c r="E10" s="31" t="s">
        <v>43</v>
      </c>
      <c r="F10" s="31" t="s">
        <v>44</v>
      </c>
      <c r="G10" s="31" t="s">
        <v>45</v>
      </c>
      <c r="H10" s="31" t="s">
        <v>46</v>
      </c>
      <c r="I10" s="32" t="s">
        <v>37</v>
      </c>
    </row>
    <row r="11" spans="1:9" ht="11.25" customHeight="1">
      <c r="A11" s="9" t="s">
        <v>32</v>
      </c>
      <c r="B11" s="40">
        <v>12</v>
      </c>
      <c r="C11" s="10" t="s">
        <v>47</v>
      </c>
      <c r="D11" s="10" t="s">
        <v>31</v>
      </c>
      <c r="E11" s="10" t="s">
        <v>48</v>
      </c>
      <c r="F11" s="10" t="s">
        <v>49</v>
      </c>
      <c r="G11" s="10" t="s">
        <v>50</v>
      </c>
      <c r="H11" s="10" t="s">
        <v>74</v>
      </c>
      <c r="I11" s="11" t="s">
        <v>37</v>
      </c>
    </row>
    <row r="12" spans="1:9" ht="11.25" customHeight="1">
      <c r="A12" s="3" t="s">
        <v>32</v>
      </c>
      <c r="B12" s="38">
        <v>10</v>
      </c>
      <c r="C12" s="4" t="s">
        <v>51</v>
      </c>
      <c r="D12" s="4" t="s">
        <v>31</v>
      </c>
      <c r="E12" s="4" t="s">
        <v>52</v>
      </c>
      <c r="F12" s="4" t="s">
        <v>53</v>
      </c>
      <c r="G12" s="4" t="s">
        <v>54</v>
      </c>
      <c r="H12" s="4" t="s">
        <v>55</v>
      </c>
      <c r="I12" s="5" t="s">
        <v>37</v>
      </c>
    </row>
    <row r="13" spans="1:9" ht="11.25" customHeight="1">
      <c r="A13" s="3" t="s">
        <v>32</v>
      </c>
      <c r="B13" s="38">
        <v>9</v>
      </c>
      <c r="C13" s="4" t="s">
        <v>56</v>
      </c>
      <c r="D13" s="4" t="s">
        <v>31</v>
      </c>
      <c r="E13" s="4" t="s">
        <v>57</v>
      </c>
      <c r="F13" s="4" t="s">
        <v>57</v>
      </c>
      <c r="G13" s="4" t="s">
        <v>58</v>
      </c>
      <c r="H13" s="4" t="s">
        <v>59</v>
      </c>
      <c r="I13" s="5" t="s">
        <v>37</v>
      </c>
    </row>
    <row r="14" spans="1:9" ht="11.25" customHeight="1">
      <c r="A14" s="3" t="s">
        <v>60</v>
      </c>
      <c r="B14" s="38">
        <v>6</v>
      </c>
      <c r="C14" s="4" t="s">
        <v>61</v>
      </c>
      <c r="D14" s="4" t="s">
        <v>31</v>
      </c>
      <c r="E14" s="4" t="s">
        <v>62</v>
      </c>
      <c r="F14" s="4" t="s">
        <v>63</v>
      </c>
      <c r="G14" s="4" t="s">
        <v>64</v>
      </c>
      <c r="H14" s="4" t="s">
        <v>41</v>
      </c>
      <c r="I14" s="5" t="s">
        <v>37</v>
      </c>
    </row>
    <row r="15" spans="1:9" ht="11.25" customHeight="1">
      <c r="A15" s="30" t="s">
        <v>32</v>
      </c>
      <c r="B15" s="39">
        <v>12</v>
      </c>
      <c r="C15" s="31" t="s">
        <v>66</v>
      </c>
      <c r="D15" s="31" t="s">
        <v>31</v>
      </c>
      <c r="E15" s="31" t="s">
        <v>43</v>
      </c>
      <c r="F15" s="31" t="s">
        <v>44</v>
      </c>
      <c r="G15" s="31" t="s">
        <v>67</v>
      </c>
      <c r="H15" s="31" t="s">
        <v>46</v>
      </c>
      <c r="I15" s="32" t="s">
        <v>37</v>
      </c>
    </row>
    <row r="16" spans="1:9" ht="11.25" customHeight="1">
      <c r="A16" s="3" t="s">
        <v>32</v>
      </c>
      <c r="B16" s="38">
        <v>12</v>
      </c>
      <c r="C16" s="4" t="s">
        <v>68</v>
      </c>
      <c r="D16" s="4" t="s">
        <v>31</v>
      </c>
      <c r="E16" s="4" t="s">
        <v>69</v>
      </c>
      <c r="F16" s="4" t="s">
        <v>69</v>
      </c>
      <c r="G16" s="4" t="s">
        <v>70</v>
      </c>
      <c r="H16" s="4" t="s">
        <v>71</v>
      </c>
      <c r="I16" s="5" t="s">
        <v>37</v>
      </c>
    </row>
    <row r="17" spans="1:9" ht="11.25" customHeight="1">
      <c r="A17" s="9" t="s">
        <v>32</v>
      </c>
      <c r="B17" s="40">
        <v>12</v>
      </c>
      <c r="C17" s="10" t="s">
        <v>72</v>
      </c>
      <c r="D17" s="10" t="s">
        <v>31</v>
      </c>
      <c r="E17" s="10" t="s">
        <v>49</v>
      </c>
      <c r="F17" s="10" t="s">
        <v>49</v>
      </c>
      <c r="G17" s="10" t="s">
        <v>73</v>
      </c>
      <c r="H17" s="10" t="s">
        <v>74</v>
      </c>
      <c r="I17" s="11" t="s">
        <v>37</v>
      </c>
    </row>
    <row r="18" spans="1:9" ht="11.25" customHeight="1">
      <c r="A18" s="3" t="s">
        <v>32</v>
      </c>
      <c r="B18" s="38">
        <v>10</v>
      </c>
      <c r="C18" s="4" t="s">
        <v>75</v>
      </c>
      <c r="D18" s="4" t="s">
        <v>31</v>
      </c>
      <c r="E18" s="4" t="s">
        <v>76</v>
      </c>
      <c r="F18" s="4" t="s">
        <v>76</v>
      </c>
      <c r="G18" s="4" t="s">
        <v>77</v>
      </c>
      <c r="H18" s="4" t="s">
        <v>78</v>
      </c>
      <c r="I18" s="5" t="s">
        <v>37</v>
      </c>
    </row>
    <row r="19" spans="1:9" ht="11.25" customHeight="1">
      <c r="A19" s="3" t="s">
        <v>32</v>
      </c>
      <c r="B19" s="38">
        <v>12</v>
      </c>
      <c r="C19" s="4" t="s">
        <v>79</v>
      </c>
      <c r="D19" s="4" t="s">
        <v>31</v>
      </c>
      <c r="E19" s="4" t="s">
        <v>80</v>
      </c>
      <c r="F19" s="4" t="s">
        <v>81</v>
      </c>
      <c r="G19" s="4" t="s">
        <v>82</v>
      </c>
      <c r="H19" s="4" t="s">
        <v>83</v>
      </c>
      <c r="I19" s="5" t="s">
        <v>37</v>
      </c>
    </row>
    <row r="20" spans="1:9" ht="11.25" customHeight="1">
      <c r="A20" s="33" t="s">
        <v>32</v>
      </c>
      <c r="B20" s="41">
        <v>12</v>
      </c>
      <c r="C20" s="34" t="s">
        <v>84</v>
      </c>
      <c r="D20" s="34" t="s">
        <v>31</v>
      </c>
      <c r="E20" s="34" t="s">
        <v>85</v>
      </c>
      <c r="F20" s="34" t="s">
        <v>85</v>
      </c>
      <c r="G20" s="34" t="s">
        <v>86</v>
      </c>
      <c r="H20" s="34" t="s">
        <v>87</v>
      </c>
      <c r="I20" s="35" t="s">
        <v>37</v>
      </c>
    </row>
    <row r="21" spans="1:9" ht="11.25" customHeight="1">
      <c r="A21" s="3" t="s">
        <v>32</v>
      </c>
      <c r="B21" s="38">
        <v>12</v>
      </c>
      <c r="C21" s="4" t="s">
        <v>88</v>
      </c>
      <c r="D21" s="4" t="s">
        <v>31</v>
      </c>
      <c r="E21" s="4" t="s">
        <v>89</v>
      </c>
      <c r="F21" s="4" t="s">
        <v>90</v>
      </c>
      <c r="G21" s="4" t="s">
        <v>91</v>
      </c>
      <c r="H21" s="4" t="s">
        <v>92</v>
      </c>
      <c r="I21" s="5" t="s">
        <v>37</v>
      </c>
    </row>
    <row r="22" spans="1:9" ht="11.25" customHeight="1">
      <c r="A22" s="3" t="s">
        <v>32</v>
      </c>
      <c r="B22" s="38">
        <v>11</v>
      </c>
      <c r="C22" s="4" t="s">
        <v>93</v>
      </c>
      <c r="D22" s="4" t="s">
        <v>31</v>
      </c>
      <c r="E22" s="4" t="s">
        <v>94</v>
      </c>
      <c r="F22" s="4" t="s">
        <v>95</v>
      </c>
      <c r="G22" s="4" t="s">
        <v>96</v>
      </c>
      <c r="H22" s="4" t="s">
        <v>97</v>
      </c>
      <c r="I22" s="5" t="s">
        <v>37</v>
      </c>
    </row>
    <row r="23" spans="1:9" ht="11.25" customHeight="1">
      <c r="A23" s="3" t="s">
        <v>32</v>
      </c>
      <c r="B23" s="38">
        <v>12</v>
      </c>
      <c r="C23" s="4" t="s">
        <v>98</v>
      </c>
      <c r="D23" s="4" t="s">
        <v>31</v>
      </c>
      <c r="E23" s="4" t="s">
        <v>99</v>
      </c>
      <c r="F23" s="4" t="s">
        <v>100</v>
      </c>
      <c r="G23" s="4" t="s">
        <v>101</v>
      </c>
      <c r="H23" s="4" t="s">
        <v>102</v>
      </c>
      <c r="I23" s="5" t="s">
        <v>37</v>
      </c>
    </row>
    <row r="24" spans="1:9" ht="11.25" customHeight="1">
      <c r="A24" s="33" t="s">
        <v>103</v>
      </c>
      <c r="B24" s="41">
        <v>4</v>
      </c>
      <c r="C24" s="34" t="s">
        <v>104</v>
      </c>
      <c r="D24" s="34" t="s">
        <v>105</v>
      </c>
      <c r="E24" s="34" t="s">
        <v>106</v>
      </c>
      <c r="F24" s="34" t="s">
        <v>106</v>
      </c>
      <c r="G24" s="34" t="s">
        <v>107</v>
      </c>
      <c r="H24" s="34" t="s">
        <v>108</v>
      </c>
      <c r="I24" s="35" t="s">
        <v>37</v>
      </c>
    </row>
    <row r="25" spans="1:9" ht="11.25" customHeight="1">
      <c r="A25" s="3" t="s">
        <v>109</v>
      </c>
      <c r="B25" s="38">
        <v>6</v>
      </c>
      <c r="C25" s="4" t="s">
        <v>110</v>
      </c>
      <c r="D25" s="4" t="s">
        <v>111</v>
      </c>
      <c r="E25" s="4" t="s">
        <v>112</v>
      </c>
      <c r="F25" s="4" t="s">
        <v>112</v>
      </c>
      <c r="G25" s="4" t="s">
        <v>113</v>
      </c>
      <c r="H25" s="4" t="s">
        <v>114</v>
      </c>
      <c r="I25" s="5" t="s">
        <v>37</v>
      </c>
    </row>
    <row r="26" spans="1:9" ht="11.25" customHeight="1">
      <c r="A26" s="3" t="s">
        <v>109</v>
      </c>
      <c r="B26" s="38">
        <v>6</v>
      </c>
      <c r="C26" s="4" t="s">
        <v>115</v>
      </c>
      <c r="D26" s="4" t="s">
        <v>116</v>
      </c>
      <c r="E26" s="4" t="s">
        <v>117</v>
      </c>
      <c r="F26" s="4" t="s">
        <v>117</v>
      </c>
      <c r="G26" s="4" t="s">
        <v>118</v>
      </c>
      <c r="H26" s="4" t="s">
        <v>119</v>
      </c>
      <c r="I26" s="5" t="s">
        <v>37</v>
      </c>
    </row>
    <row r="27" spans="1:9" ht="11.25" customHeight="1">
      <c r="A27" s="3" t="s">
        <v>120</v>
      </c>
      <c r="B27" s="38">
        <v>6</v>
      </c>
      <c r="C27" s="4" t="s">
        <v>121</v>
      </c>
      <c r="D27" s="4" t="s">
        <v>122</v>
      </c>
      <c r="E27" s="4" t="s">
        <v>123</v>
      </c>
      <c r="F27" s="4" t="s">
        <v>123</v>
      </c>
      <c r="G27" s="4" t="s">
        <v>124</v>
      </c>
      <c r="H27" s="4" t="s">
        <v>125</v>
      </c>
      <c r="I27" s="5" t="s">
        <v>37</v>
      </c>
    </row>
    <row r="28" spans="1:9" ht="11.25" customHeight="1">
      <c r="A28" s="3" t="s">
        <v>120</v>
      </c>
      <c r="B28" s="38">
        <v>6</v>
      </c>
      <c r="C28" s="4" t="s">
        <v>126</v>
      </c>
      <c r="D28" s="4" t="s">
        <v>127</v>
      </c>
      <c r="E28" s="4" t="s">
        <v>128</v>
      </c>
      <c r="F28" s="4" t="s">
        <v>128</v>
      </c>
      <c r="G28" s="4" t="s">
        <v>129</v>
      </c>
      <c r="H28" s="4" t="s">
        <v>130</v>
      </c>
      <c r="I28" s="5" t="s">
        <v>37</v>
      </c>
    </row>
    <row r="29" spans="1:9" ht="11.25" customHeight="1">
      <c r="A29" s="3" t="s">
        <v>109</v>
      </c>
      <c r="B29" s="38">
        <v>6</v>
      </c>
      <c r="C29" s="4" t="s">
        <v>131</v>
      </c>
      <c r="D29" s="4" t="s">
        <v>132</v>
      </c>
      <c r="E29" s="4" t="s">
        <v>133</v>
      </c>
      <c r="F29" s="4" t="s">
        <v>134</v>
      </c>
      <c r="G29" s="4" t="s">
        <v>135</v>
      </c>
      <c r="H29" s="4" t="s">
        <v>136</v>
      </c>
      <c r="I29" s="5" t="s">
        <v>37</v>
      </c>
    </row>
    <row r="30" spans="1:9" ht="11.25" customHeight="1">
      <c r="A30" s="3" t="s">
        <v>120</v>
      </c>
      <c r="B30" s="38">
        <v>4</v>
      </c>
      <c r="C30" s="4" t="s">
        <v>137</v>
      </c>
      <c r="D30" s="4" t="s">
        <v>138</v>
      </c>
      <c r="E30" s="4" t="s">
        <v>139</v>
      </c>
      <c r="F30" s="4" t="s">
        <v>139</v>
      </c>
      <c r="G30" s="4" t="s">
        <v>140</v>
      </c>
      <c r="H30" s="4" t="s">
        <v>141</v>
      </c>
      <c r="I30" s="5" t="s">
        <v>37</v>
      </c>
    </row>
    <row r="31" spans="1:9" ht="11.25" customHeight="1">
      <c r="A31" s="3" t="s">
        <v>120</v>
      </c>
      <c r="B31" s="38">
        <v>4</v>
      </c>
      <c r="C31" s="4" t="s">
        <v>142</v>
      </c>
      <c r="D31" s="4" t="s">
        <v>143</v>
      </c>
      <c r="E31" s="4" t="s">
        <v>144</v>
      </c>
      <c r="F31" s="4" t="s">
        <v>145</v>
      </c>
      <c r="G31" s="4" t="s">
        <v>146</v>
      </c>
      <c r="H31" s="4" t="s">
        <v>147</v>
      </c>
      <c r="I31" s="5" t="s">
        <v>37</v>
      </c>
    </row>
    <row r="32" spans="1:9" ht="11.25" customHeight="1">
      <c r="A32" s="3" t="s">
        <v>120</v>
      </c>
      <c r="B32" s="38">
        <v>6</v>
      </c>
      <c r="C32" s="4" t="s">
        <v>148</v>
      </c>
      <c r="D32" s="4" t="s">
        <v>149</v>
      </c>
      <c r="E32" s="4" t="s">
        <v>150</v>
      </c>
      <c r="F32" s="4" t="s">
        <v>150</v>
      </c>
      <c r="G32" s="4" t="s">
        <v>151</v>
      </c>
      <c r="H32" s="4" t="s">
        <v>152</v>
      </c>
      <c r="I32" s="5" t="s">
        <v>37</v>
      </c>
    </row>
    <row r="33" spans="1:9" ht="11.25" customHeight="1" thickBot="1">
      <c r="A33" s="6" t="s">
        <v>32</v>
      </c>
      <c r="B33" s="42">
        <v>6</v>
      </c>
      <c r="C33" s="7" t="s">
        <v>153</v>
      </c>
      <c r="D33" s="7" t="s">
        <v>154</v>
      </c>
      <c r="E33" s="7" t="s">
        <v>155</v>
      </c>
      <c r="F33" s="7" t="s">
        <v>155</v>
      </c>
      <c r="G33" s="7" t="s">
        <v>156</v>
      </c>
      <c r="H33" s="7" t="s">
        <v>157</v>
      </c>
      <c r="I33" s="8" t="s">
        <v>37</v>
      </c>
    </row>
    <row r="34" spans="1:9" s="2" customFormat="1" ht="25.5" customHeight="1">
      <c r="A34" s="154" t="s">
        <v>158</v>
      </c>
      <c r="B34" s="155"/>
      <c r="C34" s="155"/>
      <c r="D34" s="155"/>
      <c r="E34" s="155"/>
      <c r="F34" s="155"/>
      <c r="G34" s="155"/>
      <c r="H34" s="155"/>
      <c r="I34" s="156"/>
    </row>
    <row r="35" spans="1:9" ht="11.25" customHeight="1">
      <c r="A35" s="3" t="s">
        <v>103</v>
      </c>
      <c r="B35" s="38">
        <v>1</v>
      </c>
      <c r="C35" s="4" t="s">
        <v>159</v>
      </c>
      <c r="D35" s="4" t="s">
        <v>160</v>
      </c>
      <c r="E35" s="4" t="s">
        <v>161</v>
      </c>
      <c r="F35" s="4" t="s">
        <v>14</v>
      </c>
      <c r="G35" s="4" t="s">
        <v>162</v>
      </c>
      <c r="H35" s="4" t="s">
        <v>163</v>
      </c>
      <c r="I35" s="5" t="s">
        <v>164</v>
      </c>
    </row>
    <row r="36" spans="1:9" ht="11.25" customHeight="1" thickBot="1">
      <c r="A36" s="6" t="s">
        <v>103</v>
      </c>
      <c r="B36" s="42">
        <v>2</v>
      </c>
      <c r="C36" s="7" t="s">
        <v>165</v>
      </c>
      <c r="D36" s="7" t="s">
        <v>166</v>
      </c>
      <c r="E36" s="7" t="s">
        <v>167</v>
      </c>
      <c r="F36" s="7" t="s">
        <v>167</v>
      </c>
      <c r="G36" s="7" t="s">
        <v>168</v>
      </c>
      <c r="H36" s="7" t="s">
        <v>169</v>
      </c>
      <c r="I36" s="8" t="s">
        <v>164</v>
      </c>
    </row>
    <row r="37" spans="1:9" s="2" customFormat="1" ht="25.5" customHeight="1">
      <c r="A37" s="154" t="s">
        <v>170</v>
      </c>
      <c r="B37" s="155"/>
      <c r="C37" s="155"/>
      <c r="D37" s="155"/>
      <c r="E37" s="155"/>
      <c r="F37" s="155"/>
      <c r="G37" s="155"/>
      <c r="H37" s="155"/>
      <c r="I37" s="156"/>
    </row>
    <row r="38" spans="1:9" ht="11.25" customHeight="1">
      <c r="A38" s="3" t="s">
        <v>171</v>
      </c>
      <c r="B38" s="38">
        <v>6</v>
      </c>
      <c r="C38" s="4" t="s">
        <v>172</v>
      </c>
      <c r="D38" s="4" t="s">
        <v>170</v>
      </c>
      <c r="E38" s="4" t="s">
        <v>173</v>
      </c>
      <c r="F38" s="4" t="s">
        <v>173</v>
      </c>
      <c r="G38" s="4" t="s">
        <v>174</v>
      </c>
      <c r="H38" s="4" t="s">
        <v>175</v>
      </c>
      <c r="I38" s="5" t="s">
        <v>176</v>
      </c>
    </row>
    <row r="39" spans="1:9" ht="11.25" customHeight="1">
      <c r="A39" s="3" t="s">
        <v>171</v>
      </c>
      <c r="B39" s="38">
        <v>6</v>
      </c>
      <c r="C39" s="4" t="s">
        <v>177</v>
      </c>
      <c r="D39" s="4" t="s">
        <v>170</v>
      </c>
      <c r="E39" s="4" t="s">
        <v>178</v>
      </c>
      <c r="F39" s="4" t="s">
        <v>178</v>
      </c>
      <c r="G39" s="4" t="s">
        <v>179</v>
      </c>
      <c r="H39" s="4" t="s">
        <v>175</v>
      </c>
      <c r="I39" s="5" t="s">
        <v>176</v>
      </c>
    </row>
    <row r="40" spans="1:9" ht="11.25" customHeight="1">
      <c r="A40" s="3" t="s">
        <v>180</v>
      </c>
      <c r="B40" s="38">
        <v>1</v>
      </c>
      <c r="C40" s="4" t="s">
        <v>181</v>
      </c>
      <c r="D40" s="4" t="s">
        <v>182</v>
      </c>
      <c r="E40" s="4" t="s">
        <v>183</v>
      </c>
      <c r="F40" s="4" t="s">
        <v>183</v>
      </c>
      <c r="G40" s="4" t="s">
        <v>184</v>
      </c>
      <c r="H40" s="4" t="s">
        <v>185</v>
      </c>
      <c r="I40" s="5" t="s">
        <v>176</v>
      </c>
    </row>
    <row r="41" spans="1:9" ht="11.25" customHeight="1">
      <c r="A41" s="3" t="s">
        <v>32</v>
      </c>
      <c r="B41" s="38">
        <v>6</v>
      </c>
      <c r="C41" s="4" t="s">
        <v>186</v>
      </c>
      <c r="D41" s="4" t="s">
        <v>187</v>
      </c>
      <c r="E41" s="4" t="s">
        <v>188</v>
      </c>
      <c r="F41" s="4" t="s">
        <v>188</v>
      </c>
      <c r="G41" s="4" t="s">
        <v>189</v>
      </c>
      <c r="H41" s="4" t="s">
        <v>190</v>
      </c>
      <c r="I41" s="5" t="s">
        <v>191</v>
      </c>
    </row>
    <row r="42" spans="1:9" ht="11.25" customHeight="1">
      <c r="A42" s="3" t="s">
        <v>180</v>
      </c>
      <c r="B42" s="38">
        <v>1</v>
      </c>
      <c r="C42" s="4" t="s">
        <v>192</v>
      </c>
      <c r="D42" s="4" t="s">
        <v>193</v>
      </c>
      <c r="E42" s="4" t="s">
        <v>194</v>
      </c>
      <c r="F42" s="4" t="s">
        <v>14</v>
      </c>
      <c r="G42" s="4" t="s">
        <v>195</v>
      </c>
      <c r="H42" s="4" t="s">
        <v>196</v>
      </c>
      <c r="I42" s="5" t="s">
        <v>176</v>
      </c>
    </row>
    <row r="43" spans="1:9" ht="11.25" customHeight="1">
      <c r="A43" s="3" t="s">
        <v>180</v>
      </c>
      <c r="B43" s="38">
        <v>1</v>
      </c>
      <c r="C43" s="4" t="s">
        <v>197</v>
      </c>
      <c r="D43" s="4" t="s">
        <v>198</v>
      </c>
      <c r="E43" s="4" t="s">
        <v>199</v>
      </c>
      <c r="F43" s="4" t="s">
        <v>14</v>
      </c>
      <c r="G43" s="4" t="s">
        <v>200</v>
      </c>
      <c r="H43" s="4" t="s">
        <v>201</v>
      </c>
      <c r="I43" s="5" t="s">
        <v>176</v>
      </c>
    </row>
    <row r="44" spans="1:9" ht="11.25" customHeight="1">
      <c r="A44" s="3" t="s">
        <v>60</v>
      </c>
      <c r="B44" s="38">
        <v>6</v>
      </c>
      <c r="C44" s="4" t="s">
        <v>202</v>
      </c>
      <c r="D44" s="4" t="s">
        <v>203</v>
      </c>
      <c r="E44" s="4" t="s">
        <v>204</v>
      </c>
      <c r="F44" s="4" t="s">
        <v>204</v>
      </c>
      <c r="G44" s="4" t="s">
        <v>205</v>
      </c>
      <c r="H44" s="4" t="s">
        <v>206</v>
      </c>
      <c r="I44" s="5" t="s">
        <v>191</v>
      </c>
    </row>
    <row r="45" spans="1:9" ht="11.25" customHeight="1">
      <c r="A45" s="3" t="s">
        <v>171</v>
      </c>
      <c r="B45" s="38">
        <v>6</v>
      </c>
      <c r="C45" s="4" t="s">
        <v>207</v>
      </c>
      <c r="D45" s="4" t="s">
        <v>208</v>
      </c>
      <c r="E45" s="4" t="s">
        <v>209</v>
      </c>
      <c r="F45" s="4" t="s">
        <v>210</v>
      </c>
      <c r="G45" s="4" t="s">
        <v>211</v>
      </c>
      <c r="H45" s="4" t="s">
        <v>212</v>
      </c>
      <c r="I45" s="5" t="s">
        <v>176</v>
      </c>
    </row>
    <row r="46" spans="1:9" ht="11.25" customHeight="1" thickBot="1">
      <c r="A46" s="6" t="s">
        <v>18</v>
      </c>
      <c r="B46" s="42">
        <v>2</v>
      </c>
      <c r="C46" s="7" t="s">
        <v>213</v>
      </c>
      <c r="D46" s="7" t="s">
        <v>214</v>
      </c>
      <c r="E46" s="7" t="s">
        <v>215</v>
      </c>
      <c r="F46" s="7" t="s">
        <v>215</v>
      </c>
      <c r="G46" s="7" t="s">
        <v>216</v>
      </c>
      <c r="H46" s="7" t="s">
        <v>217</v>
      </c>
      <c r="I46" s="8" t="s">
        <v>218</v>
      </c>
    </row>
    <row r="47" spans="1:9" s="2" customFormat="1" ht="25.5" customHeight="1">
      <c r="A47" s="154" t="s">
        <v>219</v>
      </c>
      <c r="B47" s="155"/>
      <c r="C47" s="155"/>
      <c r="D47" s="155"/>
      <c r="E47" s="155"/>
      <c r="F47" s="155"/>
      <c r="G47" s="155"/>
      <c r="H47" s="155"/>
      <c r="I47" s="156"/>
    </row>
    <row r="48" spans="1:9" ht="12.75" customHeight="1">
      <c r="A48" s="3" t="s">
        <v>60</v>
      </c>
      <c r="B48" s="38">
        <v>7</v>
      </c>
      <c r="C48" s="4" t="s">
        <v>220</v>
      </c>
      <c r="D48" s="4" t="s">
        <v>221</v>
      </c>
      <c r="E48" s="4" t="s">
        <v>222</v>
      </c>
      <c r="F48" s="4" t="s">
        <v>223</v>
      </c>
      <c r="G48" s="4" t="s">
        <v>224</v>
      </c>
      <c r="H48" s="4" t="s">
        <v>225</v>
      </c>
      <c r="I48" s="5" t="s">
        <v>226</v>
      </c>
    </row>
    <row r="49" spans="1:9" ht="12.75" customHeight="1">
      <c r="A49" s="3" t="s">
        <v>60</v>
      </c>
      <c r="B49" s="38">
        <v>6</v>
      </c>
      <c r="C49" s="4" t="s">
        <v>227</v>
      </c>
      <c r="D49" s="4" t="s">
        <v>219</v>
      </c>
      <c r="E49" s="4" t="s">
        <v>228</v>
      </c>
      <c r="F49" s="4" t="s">
        <v>229</v>
      </c>
      <c r="G49" s="4" t="s">
        <v>230</v>
      </c>
      <c r="H49" s="4" t="s">
        <v>231</v>
      </c>
      <c r="I49" s="5" t="s">
        <v>226</v>
      </c>
    </row>
    <row r="50" spans="1:9" ht="12.75" customHeight="1">
      <c r="A50" s="3" t="s">
        <v>60</v>
      </c>
      <c r="B50" s="38">
        <v>6</v>
      </c>
      <c r="C50" s="4" t="s">
        <v>232</v>
      </c>
      <c r="D50" s="4" t="s">
        <v>219</v>
      </c>
      <c r="E50" s="4" t="s">
        <v>233</v>
      </c>
      <c r="F50" s="4" t="s">
        <v>234</v>
      </c>
      <c r="G50" s="4" t="s">
        <v>235</v>
      </c>
      <c r="H50" s="4" t="s">
        <v>236</v>
      </c>
      <c r="I50" s="5" t="s">
        <v>226</v>
      </c>
    </row>
    <row r="51" spans="1:9" ht="12.75" customHeight="1">
      <c r="A51" s="3" t="s">
        <v>60</v>
      </c>
      <c r="B51" s="38">
        <v>2</v>
      </c>
      <c r="C51" s="4" t="s">
        <v>237</v>
      </c>
      <c r="D51" s="4" t="s">
        <v>238</v>
      </c>
      <c r="E51" s="4" t="s">
        <v>239</v>
      </c>
      <c r="F51" s="4" t="s">
        <v>239</v>
      </c>
      <c r="G51" s="4" t="s">
        <v>240</v>
      </c>
      <c r="H51" s="4" t="s">
        <v>241</v>
      </c>
      <c r="I51" s="5" t="s">
        <v>226</v>
      </c>
    </row>
    <row r="52" spans="1:9" ht="12.75" customHeight="1">
      <c r="A52" s="3" t="s">
        <v>120</v>
      </c>
      <c r="B52" s="38">
        <v>4</v>
      </c>
      <c r="C52" s="4" t="s">
        <v>242</v>
      </c>
      <c r="D52" s="4" t="s">
        <v>243</v>
      </c>
      <c r="E52" s="4" t="s">
        <v>244</v>
      </c>
      <c r="F52" s="4" t="s">
        <v>245</v>
      </c>
      <c r="G52" s="4" t="s">
        <v>246</v>
      </c>
      <c r="H52" s="4" t="s">
        <v>247</v>
      </c>
      <c r="I52" s="5" t="s">
        <v>191</v>
      </c>
    </row>
    <row r="53" spans="1:9" ht="12.75" customHeight="1">
      <c r="A53" s="3" t="s">
        <v>103</v>
      </c>
      <c r="B53" s="38">
        <v>2</v>
      </c>
      <c r="C53" s="4" t="s">
        <v>248</v>
      </c>
      <c r="D53" s="4" t="s">
        <v>249</v>
      </c>
      <c r="E53" s="4" t="s">
        <v>250</v>
      </c>
      <c r="F53" s="4" t="s">
        <v>250</v>
      </c>
      <c r="G53" s="4" t="s">
        <v>251</v>
      </c>
      <c r="H53" s="4" t="s">
        <v>252</v>
      </c>
      <c r="I53" s="5" t="s">
        <v>226</v>
      </c>
    </row>
    <row r="54" spans="1:9" ht="12.75" customHeight="1">
      <c r="A54" s="51" t="s">
        <v>171</v>
      </c>
      <c r="B54" s="38">
        <v>6</v>
      </c>
      <c r="C54" s="4" t="s">
        <v>253</v>
      </c>
      <c r="D54" s="4" t="s">
        <v>254</v>
      </c>
      <c r="E54" s="4" t="s">
        <v>255</v>
      </c>
      <c r="F54" s="4" t="s">
        <v>256</v>
      </c>
      <c r="G54" s="4" t="s">
        <v>257</v>
      </c>
      <c r="H54" s="4" t="s">
        <v>258</v>
      </c>
      <c r="I54" s="5" t="s">
        <v>259</v>
      </c>
    </row>
    <row r="55" spans="1:9" ht="12.75" customHeight="1">
      <c r="A55" s="3" t="s">
        <v>103</v>
      </c>
      <c r="B55" s="38">
        <v>4</v>
      </c>
      <c r="C55" s="4" t="s">
        <v>260</v>
      </c>
      <c r="D55" s="4" t="s">
        <v>261</v>
      </c>
      <c r="E55" s="4" t="s">
        <v>262</v>
      </c>
      <c r="F55" s="4" t="s">
        <v>263</v>
      </c>
      <c r="G55" s="4" t="s">
        <v>264</v>
      </c>
      <c r="H55" s="4" t="s">
        <v>265</v>
      </c>
      <c r="I55" s="5" t="s">
        <v>266</v>
      </c>
    </row>
    <row r="56" spans="1:9" ht="12.75" customHeight="1">
      <c r="A56" s="3" t="s">
        <v>60</v>
      </c>
      <c r="B56" s="38">
        <v>6</v>
      </c>
      <c r="C56" s="4" t="s">
        <v>267</v>
      </c>
      <c r="D56" s="4" t="s">
        <v>268</v>
      </c>
      <c r="E56" s="4" t="s">
        <v>269</v>
      </c>
      <c r="F56" s="4" t="s">
        <v>270</v>
      </c>
      <c r="G56" s="4" t="s">
        <v>271</v>
      </c>
      <c r="H56" s="4" t="s">
        <v>272</v>
      </c>
      <c r="I56" s="5" t="s">
        <v>266</v>
      </c>
    </row>
    <row r="57" spans="1:9" ht="13.5" customHeight="1" thickBot="1">
      <c r="A57" s="6" t="s">
        <v>103</v>
      </c>
      <c r="B57" s="42">
        <v>4</v>
      </c>
      <c r="C57" s="7" t="s">
        <v>273</v>
      </c>
      <c r="D57" s="7" t="s">
        <v>274</v>
      </c>
      <c r="E57" s="7" t="s">
        <v>275</v>
      </c>
      <c r="F57" s="7" t="s">
        <v>275</v>
      </c>
      <c r="G57" s="7" t="s">
        <v>276</v>
      </c>
      <c r="H57" s="7" t="s">
        <v>277</v>
      </c>
      <c r="I57" s="8" t="s">
        <v>259</v>
      </c>
    </row>
    <row r="58" spans="1:9" s="2" customFormat="1" ht="25.5" customHeight="1">
      <c r="A58" s="154" t="s">
        <v>278</v>
      </c>
      <c r="B58" s="155"/>
      <c r="C58" s="155"/>
      <c r="D58" s="155"/>
      <c r="E58" s="155"/>
      <c r="F58" s="155"/>
      <c r="G58" s="155"/>
      <c r="H58" s="155"/>
      <c r="I58" s="156"/>
    </row>
    <row r="59" spans="1:9" ht="12.75" customHeight="1">
      <c r="A59" s="3" t="s">
        <v>120</v>
      </c>
      <c r="B59" s="38">
        <v>6</v>
      </c>
      <c r="C59" s="4" t="s">
        <v>279</v>
      </c>
      <c r="D59" s="4" t="s">
        <v>278</v>
      </c>
      <c r="E59" s="4" t="s">
        <v>280</v>
      </c>
      <c r="F59" s="4" t="s">
        <v>280</v>
      </c>
      <c r="G59" s="4" t="s">
        <v>281</v>
      </c>
      <c r="H59" s="4" t="s">
        <v>282</v>
      </c>
      <c r="I59" s="5" t="s">
        <v>283</v>
      </c>
    </row>
    <row r="60" spans="1:9" ht="12.75" customHeight="1">
      <c r="A60" s="3" t="s">
        <v>120</v>
      </c>
      <c r="B60" s="38">
        <v>12</v>
      </c>
      <c r="C60" s="4" t="s">
        <v>284</v>
      </c>
      <c r="D60" s="4" t="s">
        <v>278</v>
      </c>
      <c r="E60" s="4" t="s">
        <v>285</v>
      </c>
      <c r="F60" s="4" t="s">
        <v>285</v>
      </c>
      <c r="G60" s="4" t="s">
        <v>286</v>
      </c>
      <c r="H60" s="4" t="s">
        <v>287</v>
      </c>
      <c r="I60" s="5" t="s">
        <v>283</v>
      </c>
    </row>
    <row r="61" spans="1:9" ht="12.75" customHeight="1">
      <c r="A61" s="3" t="s">
        <v>103</v>
      </c>
      <c r="B61" s="38">
        <v>12</v>
      </c>
      <c r="C61" s="4" t="s">
        <v>288</v>
      </c>
      <c r="D61" s="4" t="s">
        <v>278</v>
      </c>
      <c r="E61" s="4" t="s">
        <v>289</v>
      </c>
      <c r="F61" s="4" t="s">
        <v>289</v>
      </c>
      <c r="G61" s="4" t="s">
        <v>290</v>
      </c>
      <c r="H61" s="4" t="s">
        <v>291</v>
      </c>
      <c r="I61" s="5" t="s">
        <v>283</v>
      </c>
    </row>
    <row r="62" spans="1:9" ht="12.75" customHeight="1">
      <c r="A62" s="3" t="s">
        <v>18</v>
      </c>
      <c r="B62" s="38">
        <v>1</v>
      </c>
      <c r="C62" s="4" t="s">
        <v>292</v>
      </c>
      <c r="D62" s="4" t="s">
        <v>293</v>
      </c>
      <c r="E62" s="4" t="s">
        <v>294</v>
      </c>
      <c r="F62" s="4" t="s">
        <v>294</v>
      </c>
      <c r="G62" s="4" t="s">
        <v>295</v>
      </c>
      <c r="H62" s="4" t="s">
        <v>296</v>
      </c>
      <c r="I62" s="5" t="s">
        <v>297</v>
      </c>
    </row>
    <row r="63" spans="1:9" ht="12.75" customHeight="1">
      <c r="A63" s="3" t="s">
        <v>171</v>
      </c>
      <c r="B63" s="38">
        <v>6</v>
      </c>
      <c r="C63" s="4" t="s">
        <v>298</v>
      </c>
      <c r="D63" s="4" t="s">
        <v>299</v>
      </c>
      <c r="E63" s="4" t="s">
        <v>300</v>
      </c>
      <c r="F63" s="4" t="s">
        <v>300</v>
      </c>
      <c r="G63" s="4" t="s">
        <v>301</v>
      </c>
      <c r="H63" s="4" t="s">
        <v>302</v>
      </c>
      <c r="I63" s="5" t="s">
        <v>303</v>
      </c>
    </row>
    <row r="64" spans="1:9" ht="12.75" customHeight="1">
      <c r="A64" s="3" t="s">
        <v>120</v>
      </c>
      <c r="B64" s="38">
        <v>6</v>
      </c>
      <c r="C64" s="4" t="s">
        <v>304</v>
      </c>
      <c r="D64" s="4" t="s">
        <v>305</v>
      </c>
      <c r="E64" s="4" t="s">
        <v>306</v>
      </c>
      <c r="F64" s="4" t="s">
        <v>306</v>
      </c>
      <c r="G64" s="4" t="s">
        <v>307</v>
      </c>
      <c r="H64" s="4" t="s">
        <v>308</v>
      </c>
      <c r="I64" s="5" t="s">
        <v>37</v>
      </c>
    </row>
    <row r="65" spans="1:9" ht="12.75" customHeight="1">
      <c r="A65" s="3" t="s">
        <v>171</v>
      </c>
      <c r="B65" s="38">
        <v>4</v>
      </c>
      <c r="C65" s="4" t="s">
        <v>309</v>
      </c>
      <c r="D65" s="4" t="s">
        <v>310</v>
      </c>
      <c r="E65" s="4" t="s">
        <v>311</v>
      </c>
      <c r="F65" s="4" t="s">
        <v>311</v>
      </c>
      <c r="G65" s="4" t="s">
        <v>312</v>
      </c>
      <c r="H65" s="4" t="s">
        <v>313</v>
      </c>
      <c r="I65" s="5" t="s">
        <v>283</v>
      </c>
    </row>
    <row r="66" spans="1:9" ht="12.75" customHeight="1">
      <c r="A66" s="3" t="s">
        <v>60</v>
      </c>
      <c r="B66" s="38">
        <v>4</v>
      </c>
      <c r="C66" s="4" t="s">
        <v>314</v>
      </c>
      <c r="D66" s="4" t="s">
        <v>315</v>
      </c>
      <c r="E66" s="4" t="s">
        <v>316</v>
      </c>
      <c r="F66" s="4" t="s">
        <v>316</v>
      </c>
      <c r="G66" s="4" t="s">
        <v>317</v>
      </c>
      <c r="H66" s="4" t="s">
        <v>318</v>
      </c>
      <c r="I66" s="5" t="s">
        <v>283</v>
      </c>
    </row>
    <row r="67" spans="1:9" ht="12.75" customHeight="1">
      <c r="A67" s="3" t="s">
        <v>171</v>
      </c>
      <c r="B67" s="38">
        <v>6</v>
      </c>
      <c r="C67" s="4" t="s">
        <v>319</v>
      </c>
      <c r="D67" s="4" t="s">
        <v>320</v>
      </c>
      <c r="E67" s="4" t="s">
        <v>321</v>
      </c>
      <c r="F67" s="4" t="s">
        <v>321</v>
      </c>
      <c r="G67" s="4" t="s">
        <v>322</v>
      </c>
      <c r="H67" s="4" t="s">
        <v>323</v>
      </c>
      <c r="I67" s="5" t="s">
        <v>303</v>
      </c>
    </row>
    <row r="68" spans="1:9" ht="12.75" customHeight="1">
      <c r="A68" s="3" t="s">
        <v>180</v>
      </c>
      <c r="B68" s="38">
        <v>1</v>
      </c>
      <c r="C68" s="4" t="s">
        <v>324</v>
      </c>
      <c r="D68" s="4" t="s">
        <v>325</v>
      </c>
      <c r="E68" s="4" t="s">
        <v>326</v>
      </c>
      <c r="F68" s="4" t="s">
        <v>326</v>
      </c>
      <c r="G68" s="4" t="s">
        <v>327</v>
      </c>
      <c r="H68" s="4" t="s">
        <v>328</v>
      </c>
      <c r="I68" s="5" t="s">
        <v>297</v>
      </c>
    </row>
    <row r="69" spans="1:9" ht="13.5" customHeight="1" thickBot="1">
      <c r="A69" s="6" t="s">
        <v>120</v>
      </c>
      <c r="B69" s="42">
        <v>5</v>
      </c>
      <c r="C69" s="7" t="s">
        <v>329</v>
      </c>
      <c r="D69" s="7" t="s">
        <v>330</v>
      </c>
      <c r="E69" s="7" t="s">
        <v>331</v>
      </c>
      <c r="F69" s="7" t="s">
        <v>332</v>
      </c>
      <c r="G69" s="7" t="s">
        <v>333</v>
      </c>
      <c r="H69" s="7" t="s">
        <v>334</v>
      </c>
      <c r="I69" s="8" t="s">
        <v>283</v>
      </c>
    </row>
    <row r="70" spans="1:9" s="2" customFormat="1" ht="25.5" customHeight="1" thickBot="1">
      <c r="A70" s="159" t="s">
        <v>335</v>
      </c>
      <c r="B70" s="160"/>
      <c r="C70" s="160"/>
      <c r="D70" s="160"/>
      <c r="E70" s="160"/>
      <c r="F70" s="160"/>
      <c r="G70" s="160"/>
      <c r="H70" s="160"/>
      <c r="I70" s="161"/>
    </row>
    <row r="71" spans="1:9" s="2" customFormat="1" ht="25.5" customHeight="1">
      <c r="A71" s="154" t="s">
        <v>9</v>
      </c>
      <c r="B71" s="155"/>
      <c r="C71" s="155"/>
      <c r="D71" s="155"/>
      <c r="E71" s="155"/>
      <c r="F71" s="155"/>
      <c r="G71" s="155"/>
      <c r="H71" s="155"/>
      <c r="I71" s="156"/>
    </row>
    <row r="72" spans="1:9" ht="12.75" customHeight="1" thickBot="1">
      <c r="A72" s="3" t="s">
        <v>18</v>
      </c>
      <c r="B72" s="38">
        <v>1</v>
      </c>
      <c r="C72" s="4" t="s">
        <v>336</v>
      </c>
      <c r="D72" s="4" t="s">
        <v>20</v>
      </c>
      <c r="E72" s="4" t="s">
        <v>21</v>
      </c>
      <c r="F72" s="4" t="s">
        <v>14</v>
      </c>
      <c r="G72" s="4" t="s">
        <v>337</v>
      </c>
      <c r="H72" s="4" t="s">
        <v>23</v>
      </c>
      <c r="I72" s="5" t="s">
        <v>17</v>
      </c>
    </row>
    <row r="73" spans="1:9" s="2" customFormat="1" ht="25.5" customHeight="1">
      <c r="A73" s="154" t="s">
        <v>31</v>
      </c>
      <c r="B73" s="155"/>
      <c r="C73" s="155"/>
      <c r="D73" s="155"/>
      <c r="E73" s="155"/>
      <c r="F73" s="155"/>
      <c r="G73" s="155"/>
      <c r="H73" s="155"/>
      <c r="I73" s="156"/>
    </row>
    <row r="74" spans="1:9" ht="12.75" customHeight="1">
      <c r="A74" s="24" t="s">
        <v>32</v>
      </c>
      <c r="B74" s="43">
        <v>2</v>
      </c>
      <c r="C74" s="25" t="s">
        <v>338</v>
      </c>
      <c r="D74" s="25" t="s">
        <v>31</v>
      </c>
      <c r="E74" s="25" t="s">
        <v>339</v>
      </c>
      <c r="F74" s="25" t="s">
        <v>14</v>
      </c>
      <c r="G74" s="25" t="s">
        <v>340</v>
      </c>
      <c r="H74" s="25" t="s">
        <v>36</v>
      </c>
      <c r="I74" s="26" t="s">
        <v>37</v>
      </c>
    </row>
    <row r="75" spans="1:9" ht="12.75" customHeight="1">
      <c r="A75" s="3" t="s">
        <v>32</v>
      </c>
      <c r="B75" s="38">
        <v>2</v>
      </c>
      <c r="C75" s="4" t="s">
        <v>341</v>
      </c>
      <c r="D75" s="4" t="s">
        <v>105</v>
      </c>
      <c r="E75" s="4" t="s">
        <v>342</v>
      </c>
      <c r="F75" s="4" t="s">
        <v>14</v>
      </c>
      <c r="G75" s="4" t="s">
        <v>343</v>
      </c>
      <c r="H75" s="4" t="s">
        <v>344</v>
      </c>
      <c r="I75" s="5" t="s">
        <v>37</v>
      </c>
    </row>
    <row r="76" spans="1:9" ht="12.75" customHeight="1">
      <c r="A76" s="3" t="s">
        <v>32</v>
      </c>
      <c r="B76" s="38">
        <v>2</v>
      </c>
      <c r="C76" s="4" t="s">
        <v>345</v>
      </c>
      <c r="D76" s="4" t="s">
        <v>105</v>
      </c>
      <c r="E76" s="4" t="s">
        <v>346</v>
      </c>
      <c r="F76" s="4" t="s">
        <v>347</v>
      </c>
      <c r="G76" s="4" t="s">
        <v>348</v>
      </c>
      <c r="H76" s="4" t="s">
        <v>349</v>
      </c>
      <c r="I76" s="5" t="s">
        <v>37</v>
      </c>
    </row>
    <row r="77" spans="1:9" ht="12.75" customHeight="1">
      <c r="A77" s="27" t="s">
        <v>32</v>
      </c>
      <c r="B77" s="44">
        <v>2</v>
      </c>
      <c r="C77" s="28" t="s">
        <v>350</v>
      </c>
      <c r="D77" s="28" t="s">
        <v>105</v>
      </c>
      <c r="E77" s="28" t="s">
        <v>351</v>
      </c>
      <c r="F77" s="28" t="s">
        <v>14</v>
      </c>
      <c r="G77" s="28" t="s">
        <v>352</v>
      </c>
      <c r="H77" s="28" t="s">
        <v>374</v>
      </c>
      <c r="I77" s="29" t="s">
        <v>37</v>
      </c>
    </row>
    <row r="78" spans="1:9" ht="12.75" customHeight="1">
      <c r="A78" s="21" t="s">
        <v>32</v>
      </c>
      <c r="B78" s="45">
        <v>2</v>
      </c>
      <c r="C78" s="22" t="s">
        <v>353</v>
      </c>
      <c r="D78" s="22" t="s">
        <v>31</v>
      </c>
      <c r="E78" s="22" t="s">
        <v>354</v>
      </c>
      <c r="F78" s="22" t="s">
        <v>14</v>
      </c>
      <c r="G78" s="22" t="s">
        <v>355</v>
      </c>
      <c r="H78" s="22" t="s">
        <v>356</v>
      </c>
      <c r="I78" s="23" t="s">
        <v>37</v>
      </c>
    </row>
    <row r="79" spans="1:9" ht="12.75" customHeight="1">
      <c r="A79" s="24" t="s">
        <v>32</v>
      </c>
      <c r="B79" s="43">
        <v>2</v>
      </c>
      <c r="C79" s="25" t="s">
        <v>357</v>
      </c>
      <c r="D79" s="25" t="s">
        <v>105</v>
      </c>
      <c r="E79" s="25" t="s">
        <v>358</v>
      </c>
      <c r="F79" s="25" t="s">
        <v>358</v>
      </c>
      <c r="G79" s="25" t="s">
        <v>359</v>
      </c>
      <c r="H79" s="25" t="s">
        <v>360</v>
      </c>
      <c r="I79" s="26" t="s">
        <v>37</v>
      </c>
    </row>
    <row r="80" spans="1:9" ht="12.75" customHeight="1">
      <c r="A80" s="18" t="s">
        <v>32</v>
      </c>
      <c r="B80" s="46">
        <v>2</v>
      </c>
      <c r="C80" s="19" t="s">
        <v>365</v>
      </c>
      <c r="D80" s="19" t="s">
        <v>105</v>
      </c>
      <c r="E80" s="19" t="s">
        <v>366</v>
      </c>
      <c r="F80" s="19" t="s">
        <v>14</v>
      </c>
      <c r="G80" s="19" t="s">
        <v>367</v>
      </c>
      <c r="H80" s="19" t="s">
        <v>368</v>
      </c>
      <c r="I80" s="20" t="s">
        <v>37</v>
      </c>
    </row>
    <row r="81" spans="1:9" ht="12.75" customHeight="1">
      <c r="A81" s="18" t="s">
        <v>32</v>
      </c>
      <c r="B81" s="46">
        <v>2</v>
      </c>
      <c r="C81" s="19" t="s">
        <v>369</v>
      </c>
      <c r="D81" s="19" t="s">
        <v>105</v>
      </c>
      <c r="E81" s="19" t="s">
        <v>366</v>
      </c>
      <c r="F81" s="19" t="s">
        <v>14</v>
      </c>
      <c r="G81" s="19" t="s">
        <v>370</v>
      </c>
      <c r="H81" s="19" t="s">
        <v>368</v>
      </c>
      <c r="I81" s="20" t="s">
        <v>37</v>
      </c>
    </row>
    <row r="82" spans="1:9" ht="12.75" customHeight="1">
      <c r="A82" s="27" t="s">
        <v>32</v>
      </c>
      <c r="B82" s="44">
        <v>2</v>
      </c>
      <c r="C82" s="28" t="s">
        <v>371</v>
      </c>
      <c r="D82" s="28" t="s">
        <v>31</v>
      </c>
      <c r="E82" s="28" t="s">
        <v>372</v>
      </c>
      <c r="F82" s="28" t="s">
        <v>14</v>
      </c>
      <c r="G82" s="28" t="s">
        <v>373</v>
      </c>
      <c r="H82" s="28" t="s">
        <v>374</v>
      </c>
      <c r="I82" s="29" t="s">
        <v>37</v>
      </c>
    </row>
    <row r="83" spans="1:9" ht="12.75" customHeight="1">
      <c r="A83" s="15" t="s">
        <v>32</v>
      </c>
      <c r="B83" s="47">
        <v>2</v>
      </c>
      <c r="C83" s="16" t="s">
        <v>375</v>
      </c>
      <c r="D83" s="16" t="s">
        <v>31</v>
      </c>
      <c r="E83" s="16" t="s">
        <v>376</v>
      </c>
      <c r="F83" s="16" t="s">
        <v>14</v>
      </c>
      <c r="G83" s="16" t="s">
        <v>377</v>
      </c>
      <c r="H83" s="16" t="s">
        <v>416</v>
      </c>
      <c r="I83" s="17" t="s">
        <v>37</v>
      </c>
    </row>
    <row r="84" spans="1:9" ht="12.75" customHeight="1">
      <c r="A84" s="12" t="s">
        <v>32</v>
      </c>
      <c r="B84" s="48">
        <v>2</v>
      </c>
      <c r="C84" s="13" t="s">
        <v>378</v>
      </c>
      <c r="D84" s="13" t="s">
        <v>31</v>
      </c>
      <c r="E84" s="13" t="s">
        <v>379</v>
      </c>
      <c r="F84" s="13" t="s">
        <v>380</v>
      </c>
      <c r="G84" s="13" t="s">
        <v>381</v>
      </c>
      <c r="H84" s="13" t="s">
        <v>92</v>
      </c>
      <c r="I84" s="14" t="s">
        <v>37</v>
      </c>
    </row>
    <row r="85" spans="1:9" ht="12.75" customHeight="1">
      <c r="A85" s="3" t="s">
        <v>32</v>
      </c>
      <c r="B85" s="38">
        <v>1</v>
      </c>
      <c r="C85" s="4" t="s">
        <v>382</v>
      </c>
      <c r="D85" s="4" t="s">
        <v>31</v>
      </c>
      <c r="E85" s="4" t="s">
        <v>383</v>
      </c>
      <c r="F85" s="4" t="s">
        <v>14</v>
      </c>
      <c r="G85" s="4" t="s">
        <v>384</v>
      </c>
      <c r="H85" s="4" t="s">
        <v>385</v>
      </c>
      <c r="I85" s="5" t="s">
        <v>37</v>
      </c>
    </row>
    <row r="86" spans="1:9" ht="12.75" customHeight="1">
      <c r="A86" s="3" t="s">
        <v>32</v>
      </c>
      <c r="B86" s="38">
        <v>1</v>
      </c>
      <c r="C86" s="4" t="s">
        <v>386</v>
      </c>
      <c r="D86" s="4" t="s">
        <v>31</v>
      </c>
      <c r="E86" s="4" t="s">
        <v>387</v>
      </c>
      <c r="F86" s="4" t="s">
        <v>387</v>
      </c>
      <c r="G86" s="4" t="s">
        <v>388</v>
      </c>
      <c r="H86" s="4" t="s">
        <v>389</v>
      </c>
      <c r="I86" s="5" t="s">
        <v>37</v>
      </c>
    </row>
    <row r="87" spans="1:9" ht="12.75" customHeight="1">
      <c r="A87" s="3" t="s">
        <v>32</v>
      </c>
      <c r="B87" s="38">
        <v>2</v>
      </c>
      <c r="C87" s="4" t="s">
        <v>390</v>
      </c>
      <c r="D87" s="4" t="s">
        <v>31</v>
      </c>
      <c r="E87" s="4" t="s">
        <v>391</v>
      </c>
      <c r="F87" s="4" t="s">
        <v>391</v>
      </c>
      <c r="G87" s="4" t="s">
        <v>392</v>
      </c>
      <c r="H87" s="4" t="s">
        <v>393</v>
      </c>
      <c r="I87" s="5" t="s">
        <v>37</v>
      </c>
    </row>
    <row r="88" spans="1:9" ht="12.75" customHeight="1">
      <c r="A88" s="24" t="s">
        <v>32</v>
      </c>
      <c r="B88" s="43">
        <v>1</v>
      </c>
      <c r="C88" s="25" t="s">
        <v>394</v>
      </c>
      <c r="D88" s="25" t="s">
        <v>105</v>
      </c>
      <c r="E88" s="25" t="s">
        <v>358</v>
      </c>
      <c r="F88" s="25" t="s">
        <v>358</v>
      </c>
      <c r="G88" s="25" t="s">
        <v>395</v>
      </c>
      <c r="H88" s="25" t="s">
        <v>360</v>
      </c>
      <c r="I88" s="26" t="s">
        <v>37</v>
      </c>
    </row>
    <row r="89" spans="1:9" ht="12.75" customHeight="1">
      <c r="A89" s="3" t="s">
        <v>120</v>
      </c>
      <c r="B89" s="38">
        <v>2</v>
      </c>
      <c r="C89" s="4" t="s">
        <v>396</v>
      </c>
      <c r="D89" s="4" t="s">
        <v>149</v>
      </c>
      <c r="E89" s="4" t="s">
        <v>397</v>
      </c>
      <c r="F89" s="4" t="s">
        <v>397</v>
      </c>
      <c r="G89" s="4" t="s">
        <v>398</v>
      </c>
      <c r="H89" s="4" t="s">
        <v>152</v>
      </c>
      <c r="I89" s="5" t="s">
        <v>37</v>
      </c>
    </row>
    <row r="90" spans="1:9" ht="12.75" customHeight="1">
      <c r="A90" s="24" t="s">
        <v>32</v>
      </c>
      <c r="B90" s="43">
        <v>2</v>
      </c>
      <c r="C90" s="25" t="s">
        <v>399</v>
      </c>
      <c r="D90" s="25" t="s">
        <v>31</v>
      </c>
      <c r="E90" s="25" t="s">
        <v>339</v>
      </c>
      <c r="F90" s="25" t="s">
        <v>14</v>
      </c>
      <c r="G90" s="25" t="s">
        <v>400</v>
      </c>
      <c r="H90" s="25" t="s">
        <v>36</v>
      </c>
      <c r="I90" s="26" t="s">
        <v>37</v>
      </c>
    </row>
    <row r="91" spans="1:9" ht="12.75" customHeight="1">
      <c r="A91" s="3" t="s">
        <v>60</v>
      </c>
      <c r="B91" s="38">
        <v>2</v>
      </c>
      <c r="C91" s="4" t="s">
        <v>401</v>
      </c>
      <c r="D91" s="4" t="s">
        <v>31</v>
      </c>
      <c r="E91" s="4" t="s">
        <v>62</v>
      </c>
      <c r="F91" s="4" t="s">
        <v>14</v>
      </c>
      <c r="G91" s="4" t="s">
        <v>402</v>
      </c>
      <c r="H91" s="4" t="s">
        <v>65</v>
      </c>
      <c r="I91" s="5" t="s">
        <v>37</v>
      </c>
    </row>
    <row r="92" spans="1:9" ht="12.75" customHeight="1">
      <c r="A92" s="27" t="s">
        <v>32</v>
      </c>
      <c r="B92" s="44">
        <v>2</v>
      </c>
      <c r="C92" s="28" t="s">
        <v>403</v>
      </c>
      <c r="D92" s="28" t="s">
        <v>31</v>
      </c>
      <c r="E92" s="28" t="s">
        <v>351</v>
      </c>
      <c r="F92" s="28" t="s">
        <v>351</v>
      </c>
      <c r="G92" s="28" t="s">
        <v>404</v>
      </c>
      <c r="H92" s="28" t="s">
        <v>374</v>
      </c>
      <c r="I92" s="29" t="s">
        <v>37</v>
      </c>
    </row>
    <row r="93" spans="1:9" ht="12.75" customHeight="1">
      <c r="A93" s="3" t="s">
        <v>32</v>
      </c>
      <c r="B93" s="38">
        <v>1</v>
      </c>
      <c r="C93" s="4" t="s">
        <v>405</v>
      </c>
      <c r="D93" s="4" t="s">
        <v>31</v>
      </c>
      <c r="E93" s="4" t="s">
        <v>406</v>
      </c>
      <c r="F93" s="4" t="s">
        <v>407</v>
      </c>
      <c r="G93" s="4" t="s">
        <v>408</v>
      </c>
      <c r="H93" s="4" t="s">
        <v>409</v>
      </c>
      <c r="I93" s="5" t="s">
        <v>37</v>
      </c>
    </row>
    <row r="94" spans="1:9" ht="12.75" customHeight="1">
      <c r="A94" s="3" t="s">
        <v>32</v>
      </c>
      <c r="B94" s="38">
        <v>1</v>
      </c>
      <c r="C94" s="4" t="s">
        <v>410</v>
      </c>
      <c r="D94" s="4" t="s">
        <v>105</v>
      </c>
      <c r="E94" s="4" t="s">
        <v>411</v>
      </c>
      <c r="F94" s="4" t="s">
        <v>411</v>
      </c>
      <c r="G94" s="4" t="s">
        <v>412</v>
      </c>
      <c r="H94" s="4" t="s">
        <v>413</v>
      </c>
      <c r="I94" s="5" t="s">
        <v>37</v>
      </c>
    </row>
    <row r="95" spans="1:9" ht="12.75" customHeight="1">
      <c r="A95" s="15" t="s">
        <v>32</v>
      </c>
      <c r="B95" s="47">
        <v>2</v>
      </c>
      <c r="C95" s="16" t="s">
        <v>414</v>
      </c>
      <c r="D95" s="16" t="s">
        <v>31</v>
      </c>
      <c r="E95" s="16" t="s">
        <v>376</v>
      </c>
      <c r="F95" s="16" t="s">
        <v>376</v>
      </c>
      <c r="G95" s="16" t="s">
        <v>415</v>
      </c>
      <c r="H95" s="16" t="s">
        <v>416</v>
      </c>
      <c r="I95" s="17" t="s">
        <v>37</v>
      </c>
    </row>
    <row r="96" spans="1:9" ht="12.75" customHeight="1">
      <c r="A96" s="3" t="s">
        <v>171</v>
      </c>
      <c r="B96" s="38">
        <v>1</v>
      </c>
      <c r="C96" s="4" t="s">
        <v>417</v>
      </c>
      <c r="D96" s="4" t="s">
        <v>170</v>
      </c>
      <c r="E96" s="4" t="s">
        <v>418</v>
      </c>
      <c r="F96" s="4" t="s">
        <v>418</v>
      </c>
      <c r="G96" s="4" t="s">
        <v>419</v>
      </c>
      <c r="H96" s="4" t="s">
        <v>175</v>
      </c>
      <c r="I96" s="5" t="s">
        <v>176</v>
      </c>
    </row>
    <row r="97" spans="1:9" ht="12.75" customHeight="1">
      <c r="A97" s="3" t="s">
        <v>32</v>
      </c>
      <c r="B97" s="38">
        <v>2</v>
      </c>
      <c r="C97" s="4" t="s">
        <v>420</v>
      </c>
      <c r="D97" s="4" t="s">
        <v>105</v>
      </c>
      <c r="E97" s="4" t="s">
        <v>421</v>
      </c>
      <c r="F97" s="4" t="s">
        <v>14</v>
      </c>
      <c r="G97" s="4" t="s">
        <v>422</v>
      </c>
      <c r="H97" s="4" t="s">
        <v>423</v>
      </c>
      <c r="I97" s="5" t="s">
        <v>37</v>
      </c>
    </row>
    <row r="98" spans="1:9" ht="12.75" customHeight="1">
      <c r="A98" s="3" t="s">
        <v>32</v>
      </c>
      <c r="B98" s="38">
        <v>2</v>
      </c>
      <c r="C98" s="4" t="s">
        <v>424</v>
      </c>
      <c r="D98" s="4" t="s">
        <v>31</v>
      </c>
      <c r="E98" s="4" t="s">
        <v>425</v>
      </c>
      <c r="F98" s="4" t="s">
        <v>14</v>
      </c>
      <c r="G98" s="4" t="s">
        <v>426</v>
      </c>
      <c r="H98" s="4" t="s">
        <v>427</v>
      </c>
      <c r="I98" s="5" t="s">
        <v>37</v>
      </c>
    </row>
    <row r="99" spans="1:9" ht="12.75" customHeight="1">
      <c r="A99" s="12" t="s">
        <v>32</v>
      </c>
      <c r="B99" s="48">
        <v>2</v>
      </c>
      <c r="C99" s="13" t="s">
        <v>428</v>
      </c>
      <c r="D99" s="13" t="s">
        <v>105</v>
      </c>
      <c r="E99" s="13" t="s">
        <v>379</v>
      </c>
      <c r="F99" s="13" t="s">
        <v>380</v>
      </c>
      <c r="G99" s="13" t="s">
        <v>429</v>
      </c>
      <c r="H99" s="13" t="s">
        <v>430</v>
      </c>
      <c r="I99" s="14" t="s">
        <v>37</v>
      </c>
    </row>
    <row r="100" spans="1:9" ht="12.75" customHeight="1">
      <c r="A100" s="3" t="s">
        <v>32</v>
      </c>
      <c r="B100" s="38">
        <v>2</v>
      </c>
      <c r="C100" s="4" t="s">
        <v>431</v>
      </c>
      <c r="D100" s="4" t="s">
        <v>105</v>
      </c>
      <c r="E100" s="4" t="s">
        <v>432</v>
      </c>
      <c r="F100" s="4" t="s">
        <v>432</v>
      </c>
      <c r="G100" s="4" t="s">
        <v>433</v>
      </c>
      <c r="H100" s="4" t="s">
        <v>434</v>
      </c>
      <c r="I100" s="5" t="s">
        <v>37</v>
      </c>
    </row>
    <row r="101" spans="1:9" ht="12.75" customHeight="1">
      <c r="A101" s="21" t="s">
        <v>32</v>
      </c>
      <c r="B101" s="45">
        <v>2</v>
      </c>
      <c r="C101" s="22" t="s">
        <v>435</v>
      </c>
      <c r="D101" s="22" t="s">
        <v>31</v>
      </c>
      <c r="E101" s="22" t="s">
        <v>436</v>
      </c>
      <c r="F101" s="22" t="s">
        <v>436</v>
      </c>
      <c r="G101" s="22" t="s">
        <v>437</v>
      </c>
      <c r="H101" s="22" t="s">
        <v>356</v>
      </c>
      <c r="I101" s="23" t="s">
        <v>37</v>
      </c>
    </row>
    <row r="102" spans="1:9" ht="12.75" customHeight="1">
      <c r="A102" s="3" t="s">
        <v>32</v>
      </c>
      <c r="B102" s="38">
        <v>1</v>
      </c>
      <c r="C102" s="4" t="s">
        <v>438</v>
      </c>
      <c r="D102" s="4" t="s">
        <v>105</v>
      </c>
      <c r="E102" s="4" t="s">
        <v>106</v>
      </c>
      <c r="F102" s="4" t="s">
        <v>14</v>
      </c>
      <c r="G102" s="4" t="s">
        <v>439</v>
      </c>
      <c r="H102" s="4" t="s">
        <v>108</v>
      </c>
      <c r="I102" s="5" t="s">
        <v>37</v>
      </c>
    </row>
    <row r="103" spans="1:9" ht="12.75" customHeight="1">
      <c r="A103" s="3" t="s">
        <v>14</v>
      </c>
      <c r="B103" s="38"/>
      <c r="C103" s="4" t="s">
        <v>440</v>
      </c>
      <c r="D103" s="4" t="s">
        <v>105</v>
      </c>
      <c r="E103" s="4" t="s">
        <v>441</v>
      </c>
      <c r="F103" s="4" t="s">
        <v>442</v>
      </c>
      <c r="G103" s="4" t="s">
        <v>14</v>
      </c>
      <c r="H103" s="4" t="s">
        <v>443</v>
      </c>
      <c r="I103" s="5" t="s">
        <v>37</v>
      </c>
    </row>
    <row r="104" spans="1:9" ht="12.75" customHeight="1">
      <c r="A104" s="3" t="s">
        <v>14</v>
      </c>
      <c r="B104" s="38"/>
      <c r="C104" s="4" t="s">
        <v>440</v>
      </c>
      <c r="D104" s="4" t="s">
        <v>105</v>
      </c>
      <c r="E104" s="4" t="s">
        <v>444</v>
      </c>
      <c r="F104" s="4" t="s">
        <v>445</v>
      </c>
      <c r="G104" s="4" t="s">
        <v>446</v>
      </c>
      <c r="H104" s="4" t="s">
        <v>447</v>
      </c>
      <c r="I104" s="5" t="s">
        <v>37</v>
      </c>
    </row>
    <row r="105" spans="1:9" ht="12.75" customHeight="1">
      <c r="A105" s="3" t="s">
        <v>14</v>
      </c>
      <c r="B105" s="38"/>
      <c r="C105" s="4" t="s">
        <v>440</v>
      </c>
      <c r="D105" s="4" t="s">
        <v>105</v>
      </c>
      <c r="E105" s="4" t="s">
        <v>448</v>
      </c>
      <c r="F105" s="4" t="s">
        <v>449</v>
      </c>
      <c r="G105" s="4" t="s">
        <v>450</v>
      </c>
      <c r="H105" s="4" t="s">
        <v>451</v>
      </c>
      <c r="I105" s="5" t="s">
        <v>37</v>
      </c>
    </row>
    <row r="106" spans="1:9" ht="12.75" customHeight="1">
      <c r="A106" s="3" t="s">
        <v>120</v>
      </c>
      <c r="B106" s="38">
        <v>1</v>
      </c>
      <c r="C106" s="4" t="s">
        <v>452</v>
      </c>
      <c r="D106" s="4" t="s">
        <v>138</v>
      </c>
      <c r="E106" s="4" t="s">
        <v>139</v>
      </c>
      <c r="F106" s="4" t="s">
        <v>139</v>
      </c>
      <c r="G106" s="4" t="s">
        <v>453</v>
      </c>
      <c r="H106" s="4" t="s">
        <v>141</v>
      </c>
      <c r="I106" s="5" t="s">
        <v>37</v>
      </c>
    </row>
    <row r="107" spans="1:9" ht="12.75" customHeight="1">
      <c r="A107" s="3" t="s">
        <v>109</v>
      </c>
      <c r="B107" s="38">
        <v>1</v>
      </c>
      <c r="C107" s="4" t="s">
        <v>456</v>
      </c>
      <c r="D107" s="4" t="s">
        <v>457</v>
      </c>
      <c r="E107" s="4" t="s">
        <v>458</v>
      </c>
      <c r="F107" s="4" t="s">
        <v>14</v>
      </c>
      <c r="G107" s="4" t="s">
        <v>459</v>
      </c>
      <c r="H107" s="4" t="s">
        <v>460</v>
      </c>
      <c r="I107" s="5" t="s">
        <v>37</v>
      </c>
    </row>
    <row r="108" spans="1:9" ht="12.75" customHeight="1">
      <c r="A108" s="3" t="s">
        <v>109</v>
      </c>
      <c r="B108" s="38">
        <v>1</v>
      </c>
      <c r="C108" s="4" t="s">
        <v>461</v>
      </c>
      <c r="D108" s="4" t="s">
        <v>462</v>
      </c>
      <c r="E108" s="4" t="s">
        <v>463</v>
      </c>
      <c r="F108" s="4" t="s">
        <v>14</v>
      </c>
      <c r="G108" s="4" t="s">
        <v>464</v>
      </c>
      <c r="H108" s="4" t="s">
        <v>465</v>
      </c>
      <c r="I108" s="5" t="s">
        <v>37</v>
      </c>
    </row>
    <row r="109" spans="1:9" ht="12.75" customHeight="1">
      <c r="A109" s="3" t="s">
        <v>109</v>
      </c>
      <c r="B109" s="38">
        <v>2</v>
      </c>
      <c r="C109" s="4" t="s">
        <v>466</v>
      </c>
      <c r="D109" s="4" t="s">
        <v>116</v>
      </c>
      <c r="E109" s="4" t="s">
        <v>467</v>
      </c>
      <c r="F109" s="4" t="s">
        <v>14</v>
      </c>
      <c r="G109" s="4" t="s">
        <v>468</v>
      </c>
      <c r="H109" s="4" t="s">
        <v>119</v>
      </c>
      <c r="I109" s="5" t="s">
        <v>37</v>
      </c>
    </row>
    <row r="110" spans="1:9" ht="12.75" customHeight="1">
      <c r="A110" s="3" t="s">
        <v>120</v>
      </c>
      <c r="B110" s="38">
        <v>2</v>
      </c>
      <c r="C110" s="4" t="s">
        <v>469</v>
      </c>
      <c r="D110" s="4" t="s">
        <v>470</v>
      </c>
      <c r="E110" s="4" t="s">
        <v>471</v>
      </c>
      <c r="F110" s="4" t="s">
        <v>14</v>
      </c>
      <c r="G110" s="4" t="s">
        <v>472</v>
      </c>
      <c r="H110" s="4" t="s">
        <v>473</v>
      </c>
      <c r="I110" s="5" t="s">
        <v>37</v>
      </c>
    </row>
    <row r="111" spans="1:9" ht="12.75" customHeight="1">
      <c r="A111" s="3" t="s">
        <v>120</v>
      </c>
      <c r="B111" s="38">
        <v>1</v>
      </c>
      <c r="C111" s="4" t="s">
        <v>474</v>
      </c>
      <c r="D111" s="4" t="s">
        <v>127</v>
      </c>
      <c r="E111" s="4" t="s">
        <v>475</v>
      </c>
      <c r="F111" s="4" t="s">
        <v>475</v>
      </c>
      <c r="G111" s="4" t="s">
        <v>476</v>
      </c>
      <c r="H111" s="4" t="s">
        <v>130</v>
      </c>
      <c r="I111" s="5" t="s">
        <v>37</v>
      </c>
    </row>
    <row r="112" spans="1:9" ht="12.75" customHeight="1">
      <c r="A112" s="3" t="s">
        <v>120</v>
      </c>
      <c r="B112" s="38">
        <v>1</v>
      </c>
      <c r="C112" s="4" t="s">
        <v>481</v>
      </c>
      <c r="D112" s="4" t="s">
        <v>143</v>
      </c>
      <c r="E112" s="4" t="s">
        <v>482</v>
      </c>
      <c r="F112" s="4" t="s">
        <v>482</v>
      </c>
      <c r="G112" s="4" t="s">
        <v>483</v>
      </c>
      <c r="H112" s="4" t="s">
        <v>147</v>
      </c>
      <c r="I112" s="5" t="s">
        <v>37</v>
      </c>
    </row>
    <row r="113" spans="1:9" ht="12.75" customHeight="1">
      <c r="A113" s="3" t="s">
        <v>109</v>
      </c>
      <c r="B113" s="38">
        <v>2</v>
      </c>
      <c r="C113" s="4" t="s">
        <v>477</v>
      </c>
      <c r="D113" s="4" t="s">
        <v>132</v>
      </c>
      <c r="E113" s="4" t="s">
        <v>478</v>
      </c>
      <c r="F113" s="4" t="s">
        <v>14</v>
      </c>
      <c r="G113" s="4" t="s">
        <v>479</v>
      </c>
      <c r="H113" s="4" t="s">
        <v>480</v>
      </c>
      <c r="I113" s="5" t="s">
        <v>37</v>
      </c>
    </row>
    <row r="114" spans="1:9" ht="12.75" customHeight="1">
      <c r="A114" s="3" t="s">
        <v>109</v>
      </c>
      <c r="B114" s="38">
        <v>1</v>
      </c>
      <c r="C114" s="4" t="s">
        <v>484</v>
      </c>
      <c r="D114" s="4" t="s">
        <v>485</v>
      </c>
      <c r="E114" s="4" t="s">
        <v>486</v>
      </c>
      <c r="F114" s="4" t="s">
        <v>14</v>
      </c>
      <c r="G114" s="4" t="s">
        <v>487</v>
      </c>
      <c r="H114" s="4" t="s">
        <v>488</v>
      </c>
      <c r="I114" s="5" t="s">
        <v>37</v>
      </c>
    </row>
    <row r="115" spans="1:9" ht="13.5" customHeight="1" thickBot="1">
      <c r="A115" s="6" t="s">
        <v>32</v>
      </c>
      <c r="B115" s="42">
        <v>1</v>
      </c>
      <c r="C115" s="7" t="s">
        <v>489</v>
      </c>
      <c r="D115" s="7" t="s">
        <v>490</v>
      </c>
      <c r="E115" s="7" t="s">
        <v>491</v>
      </c>
      <c r="F115" s="7" t="s">
        <v>14</v>
      </c>
      <c r="G115" s="7" t="s">
        <v>492</v>
      </c>
      <c r="H115" s="7" t="s">
        <v>493</v>
      </c>
      <c r="I115" s="8" t="s">
        <v>37</v>
      </c>
    </row>
    <row r="116" spans="1:9" s="2" customFormat="1" ht="25.5" customHeight="1">
      <c r="A116" s="154" t="s">
        <v>158</v>
      </c>
      <c r="B116" s="155"/>
      <c r="C116" s="155"/>
      <c r="D116" s="155"/>
      <c r="E116" s="155"/>
      <c r="F116" s="155"/>
      <c r="G116" s="155"/>
      <c r="H116" s="155"/>
      <c r="I116" s="156"/>
    </row>
    <row r="117" spans="1:9" ht="12.75" customHeight="1">
      <c r="A117" s="3" t="s">
        <v>103</v>
      </c>
      <c r="B117" s="38">
        <v>1</v>
      </c>
      <c r="C117" s="4" t="s">
        <v>454</v>
      </c>
      <c r="D117" s="4" t="s">
        <v>160</v>
      </c>
      <c r="E117" s="4" t="s">
        <v>161</v>
      </c>
      <c r="F117" s="4" t="s">
        <v>14</v>
      </c>
      <c r="G117" s="4" t="s">
        <v>455</v>
      </c>
      <c r="H117" s="4" t="s">
        <v>163</v>
      </c>
      <c r="I117" s="5" t="s">
        <v>164</v>
      </c>
    </row>
    <row r="118" spans="1:9" ht="13.5" customHeight="1" thickBot="1">
      <c r="A118" s="6" t="s">
        <v>103</v>
      </c>
      <c r="B118" s="42">
        <v>1</v>
      </c>
      <c r="C118" s="7" t="s">
        <v>494</v>
      </c>
      <c r="D118" s="7" t="s">
        <v>166</v>
      </c>
      <c r="E118" s="7" t="s">
        <v>495</v>
      </c>
      <c r="F118" s="7" t="s">
        <v>495</v>
      </c>
      <c r="G118" s="7" t="s">
        <v>496</v>
      </c>
      <c r="H118" s="7" t="s">
        <v>497</v>
      </c>
      <c r="I118" s="8" t="s">
        <v>164</v>
      </c>
    </row>
    <row r="119" spans="1:9" s="2" customFormat="1" ht="25.5" customHeight="1">
      <c r="A119" s="154" t="s">
        <v>170</v>
      </c>
      <c r="B119" s="155"/>
      <c r="C119" s="155"/>
      <c r="D119" s="155"/>
      <c r="E119" s="155"/>
      <c r="F119" s="155"/>
      <c r="G119" s="155"/>
      <c r="H119" s="155"/>
      <c r="I119" s="156"/>
    </row>
    <row r="120" spans="1:9" ht="12.75" customHeight="1">
      <c r="A120" s="3" t="s">
        <v>171</v>
      </c>
      <c r="B120" s="38">
        <v>2</v>
      </c>
      <c r="C120" s="4" t="s">
        <v>498</v>
      </c>
      <c r="D120" s="4" t="s">
        <v>170</v>
      </c>
      <c r="E120" s="4" t="s">
        <v>418</v>
      </c>
      <c r="F120" s="4" t="s">
        <v>418</v>
      </c>
      <c r="G120" s="4" t="s">
        <v>499</v>
      </c>
      <c r="H120" s="4" t="s">
        <v>175</v>
      </c>
      <c r="I120" s="5" t="s">
        <v>176</v>
      </c>
    </row>
    <row r="121" spans="1:9" ht="12.75" customHeight="1">
      <c r="A121" s="3" t="s">
        <v>171</v>
      </c>
      <c r="B121" s="38">
        <v>2</v>
      </c>
      <c r="C121" s="4" t="s">
        <v>500</v>
      </c>
      <c r="D121" s="4" t="s">
        <v>170</v>
      </c>
      <c r="E121" s="4" t="s">
        <v>501</v>
      </c>
      <c r="F121" s="4" t="s">
        <v>501</v>
      </c>
      <c r="G121" s="4" t="s">
        <v>502</v>
      </c>
      <c r="H121" s="4" t="s">
        <v>175</v>
      </c>
      <c r="I121" s="5" t="s">
        <v>176</v>
      </c>
    </row>
    <row r="122" spans="1:9" ht="12.75" customHeight="1">
      <c r="A122" s="3" t="s">
        <v>180</v>
      </c>
      <c r="B122" s="38">
        <v>1</v>
      </c>
      <c r="C122" s="4" t="s">
        <v>507</v>
      </c>
      <c r="D122" s="4" t="s">
        <v>508</v>
      </c>
      <c r="E122" s="4" t="s">
        <v>194</v>
      </c>
      <c r="F122" s="4" t="s">
        <v>194</v>
      </c>
      <c r="G122" s="4" t="s">
        <v>509</v>
      </c>
      <c r="H122" s="4" t="s">
        <v>510</v>
      </c>
      <c r="I122" s="5" t="s">
        <v>176</v>
      </c>
    </row>
    <row r="123" spans="1:9" ht="12.75" customHeight="1">
      <c r="A123" s="3" t="s">
        <v>180</v>
      </c>
      <c r="B123" s="38">
        <v>1</v>
      </c>
      <c r="C123" s="4" t="s">
        <v>511</v>
      </c>
      <c r="D123" s="4" t="s">
        <v>512</v>
      </c>
      <c r="E123" s="4" t="s">
        <v>199</v>
      </c>
      <c r="F123" s="4" t="s">
        <v>199</v>
      </c>
      <c r="G123" s="4" t="s">
        <v>513</v>
      </c>
      <c r="H123" s="4" t="s">
        <v>514</v>
      </c>
      <c r="I123" s="5" t="s">
        <v>176</v>
      </c>
    </row>
    <row r="124" spans="1:9" ht="12.75" customHeight="1">
      <c r="A124" s="3" t="s">
        <v>171</v>
      </c>
      <c r="B124" s="38">
        <v>2</v>
      </c>
      <c r="C124" s="4" t="s">
        <v>515</v>
      </c>
      <c r="D124" s="4" t="s">
        <v>208</v>
      </c>
      <c r="E124" s="4" t="s">
        <v>516</v>
      </c>
      <c r="F124" s="4" t="s">
        <v>516</v>
      </c>
      <c r="G124" s="4" t="s">
        <v>517</v>
      </c>
      <c r="H124" s="4" t="s">
        <v>518</v>
      </c>
      <c r="I124" s="5" t="s">
        <v>176</v>
      </c>
    </row>
    <row r="125" spans="1:9" ht="12.75" customHeight="1">
      <c r="A125" s="3" t="s">
        <v>60</v>
      </c>
      <c r="B125" s="38">
        <v>2</v>
      </c>
      <c r="C125" s="4" t="s">
        <v>521</v>
      </c>
      <c r="D125" s="4" t="s">
        <v>187</v>
      </c>
      <c r="E125" s="4" t="s">
        <v>522</v>
      </c>
      <c r="F125" s="4" t="s">
        <v>522</v>
      </c>
      <c r="G125" s="4" t="s">
        <v>523</v>
      </c>
      <c r="H125" s="4" t="s">
        <v>190</v>
      </c>
      <c r="I125" s="5" t="s">
        <v>191</v>
      </c>
    </row>
    <row r="126" spans="1:9" ht="12.75" customHeight="1">
      <c r="A126" s="3" t="s">
        <v>18</v>
      </c>
      <c r="B126" s="38">
        <v>1</v>
      </c>
      <c r="C126" s="4" t="s">
        <v>524</v>
      </c>
      <c r="D126" s="4" t="s">
        <v>525</v>
      </c>
      <c r="E126" s="4" t="s">
        <v>526</v>
      </c>
      <c r="F126" s="4" t="s">
        <v>14</v>
      </c>
      <c r="G126" s="4" t="s">
        <v>527</v>
      </c>
      <c r="H126" s="4" t="s">
        <v>528</v>
      </c>
      <c r="I126" s="5" t="s">
        <v>176</v>
      </c>
    </row>
    <row r="127" spans="1:9" ht="13.5" customHeight="1" thickBot="1">
      <c r="A127" s="6" t="s">
        <v>60</v>
      </c>
      <c r="B127" s="42">
        <v>1</v>
      </c>
      <c r="C127" s="7" t="s">
        <v>529</v>
      </c>
      <c r="D127" s="7" t="s">
        <v>530</v>
      </c>
      <c r="E127" s="7" t="s">
        <v>531</v>
      </c>
      <c r="F127" s="7" t="s">
        <v>204</v>
      </c>
      <c r="G127" s="7" t="s">
        <v>532</v>
      </c>
      <c r="H127" s="7" t="s">
        <v>533</v>
      </c>
      <c r="I127" s="8" t="s">
        <v>37</v>
      </c>
    </row>
    <row r="128" spans="1:9" s="2" customFormat="1" ht="25.5" customHeight="1">
      <c r="A128" s="154" t="s">
        <v>219</v>
      </c>
      <c r="B128" s="155"/>
      <c r="C128" s="155"/>
      <c r="D128" s="155"/>
      <c r="E128" s="155"/>
      <c r="F128" s="155"/>
      <c r="G128" s="155"/>
      <c r="H128" s="155"/>
      <c r="I128" s="156"/>
    </row>
    <row r="129" spans="1:9" ht="12.75" customHeight="1">
      <c r="A129" s="3" t="s">
        <v>60</v>
      </c>
      <c r="B129" s="38">
        <v>2</v>
      </c>
      <c r="C129" s="4" t="s">
        <v>534</v>
      </c>
      <c r="D129" s="4" t="s">
        <v>221</v>
      </c>
      <c r="E129" s="4" t="s">
        <v>535</v>
      </c>
      <c r="F129" s="4" t="s">
        <v>535</v>
      </c>
      <c r="G129" s="4" t="s">
        <v>536</v>
      </c>
      <c r="H129" s="4" t="s">
        <v>537</v>
      </c>
      <c r="I129" s="5" t="s">
        <v>226</v>
      </c>
    </row>
    <row r="130" spans="1:9" ht="12.75" customHeight="1">
      <c r="A130" s="3" t="s">
        <v>60</v>
      </c>
      <c r="B130" s="38">
        <v>2</v>
      </c>
      <c r="C130" s="4" t="s">
        <v>538</v>
      </c>
      <c r="D130" s="4" t="s">
        <v>268</v>
      </c>
      <c r="E130" s="4" t="s">
        <v>539</v>
      </c>
      <c r="F130" s="4" t="s">
        <v>539</v>
      </c>
      <c r="G130" s="4" t="s">
        <v>540</v>
      </c>
      <c r="H130" s="4" t="s">
        <v>272</v>
      </c>
      <c r="I130" s="5" t="s">
        <v>266</v>
      </c>
    </row>
    <row r="131" spans="1:9" ht="12.75" customHeight="1">
      <c r="A131" s="3" t="s">
        <v>60</v>
      </c>
      <c r="B131" s="38">
        <v>1</v>
      </c>
      <c r="C131" s="4" t="s">
        <v>541</v>
      </c>
      <c r="D131" s="4" t="s">
        <v>221</v>
      </c>
      <c r="E131" s="4" t="s">
        <v>542</v>
      </c>
      <c r="F131" s="4" t="s">
        <v>543</v>
      </c>
      <c r="G131" s="4" t="s">
        <v>544</v>
      </c>
      <c r="H131" s="4" t="s">
        <v>545</v>
      </c>
      <c r="I131" s="5" t="s">
        <v>226</v>
      </c>
    </row>
    <row r="132" spans="1:9" ht="12.75" customHeight="1">
      <c r="A132" s="3" t="s">
        <v>60</v>
      </c>
      <c r="B132" s="38">
        <v>2</v>
      </c>
      <c r="C132" s="4" t="s">
        <v>546</v>
      </c>
      <c r="D132" s="4" t="s">
        <v>221</v>
      </c>
      <c r="E132" s="4" t="s">
        <v>547</v>
      </c>
      <c r="F132" s="4" t="s">
        <v>547</v>
      </c>
      <c r="G132" s="4" t="s">
        <v>548</v>
      </c>
      <c r="H132" s="4" t="s">
        <v>549</v>
      </c>
      <c r="I132" s="5" t="s">
        <v>226</v>
      </c>
    </row>
    <row r="133" spans="1:9" ht="12.75" customHeight="1">
      <c r="A133" s="3" t="s">
        <v>60</v>
      </c>
      <c r="B133" s="38">
        <v>1</v>
      </c>
      <c r="C133" s="4" t="s">
        <v>550</v>
      </c>
      <c r="D133" s="4" t="s">
        <v>219</v>
      </c>
      <c r="E133" s="4" t="s">
        <v>551</v>
      </c>
      <c r="F133" s="4" t="s">
        <v>14</v>
      </c>
      <c r="G133" s="4" t="s">
        <v>552</v>
      </c>
      <c r="H133" s="4" t="s">
        <v>553</v>
      </c>
      <c r="I133" s="5" t="s">
        <v>226</v>
      </c>
    </row>
    <row r="134" spans="1:9" ht="12.75" customHeight="1">
      <c r="A134" s="3" t="s">
        <v>60</v>
      </c>
      <c r="B134" s="38">
        <v>1</v>
      </c>
      <c r="C134" s="4" t="s">
        <v>554</v>
      </c>
      <c r="D134" s="4" t="s">
        <v>555</v>
      </c>
      <c r="E134" s="4">
        <v>2444041008</v>
      </c>
      <c r="F134" s="4"/>
      <c r="G134" s="4" t="s">
        <v>556</v>
      </c>
      <c r="H134" s="4" t="s">
        <v>557</v>
      </c>
      <c r="I134" s="5" t="s">
        <v>226</v>
      </c>
    </row>
    <row r="135" spans="1:9" ht="12.75" customHeight="1">
      <c r="A135" s="3" t="s">
        <v>103</v>
      </c>
      <c r="B135" s="38">
        <v>1</v>
      </c>
      <c r="C135" s="4" t="s">
        <v>558</v>
      </c>
      <c r="D135" s="4" t="s">
        <v>559</v>
      </c>
      <c r="E135" s="4" t="s">
        <v>262</v>
      </c>
      <c r="F135" s="4" t="s">
        <v>14</v>
      </c>
      <c r="G135" s="4" t="s">
        <v>560</v>
      </c>
      <c r="H135" s="4" t="s">
        <v>561</v>
      </c>
      <c r="I135" s="5" t="s">
        <v>266</v>
      </c>
    </row>
    <row r="136" spans="1:9" ht="12.75" customHeight="1">
      <c r="A136" s="3" t="s">
        <v>60</v>
      </c>
      <c r="B136" s="38">
        <v>1</v>
      </c>
      <c r="C136" s="4" t="s">
        <v>562</v>
      </c>
      <c r="D136" s="4" t="s">
        <v>563</v>
      </c>
      <c r="E136" s="4">
        <v>2444073121</v>
      </c>
      <c r="F136" s="4"/>
      <c r="G136" s="4" t="s">
        <v>565</v>
      </c>
      <c r="H136" s="4" t="s">
        <v>566</v>
      </c>
      <c r="I136" s="5" t="s">
        <v>226</v>
      </c>
    </row>
    <row r="137" spans="1:9" ht="12.75" customHeight="1">
      <c r="A137" s="3" t="s">
        <v>120</v>
      </c>
      <c r="B137" s="38">
        <v>1</v>
      </c>
      <c r="C137" s="4" t="s">
        <v>567</v>
      </c>
      <c r="D137" s="4" t="s">
        <v>568</v>
      </c>
      <c r="E137" s="4" t="s">
        <v>569</v>
      </c>
      <c r="F137" s="4" t="s">
        <v>14</v>
      </c>
      <c r="G137" s="4" t="s">
        <v>570</v>
      </c>
      <c r="H137" s="4" t="s">
        <v>571</v>
      </c>
      <c r="I137" s="5" t="s">
        <v>191</v>
      </c>
    </row>
    <row r="138" spans="1:9" ht="12.75" customHeight="1">
      <c r="A138" s="3" t="s">
        <v>103</v>
      </c>
      <c r="B138" s="38">
        <v>1</v>
      </c>
      <c r="C138" s="4" t="s">
        <v>572</v>
      </c>
      <c r="D138" s="4" t="s">
        <v>573</v>
      </c>
      <c r="E138" s="4" t="s">
        <v>574</v>
      </c>
      <c r="F138" s="4" t="s">
        <v>250</v>
      </c>
      <c r="G138" s="4" t="s">
        <v>251</v>
      </c>
      <c r="H138" s="4" t="s">
        <v>575</v>
      </c>
      <c r="I138" s="5" t="s">
        <v>226</v>
      </c>
    </row>
    <row r="139" spans="1:9" ht="12.75" customHeight="1">
      <c r="A139" s="3" t="s">
        <v>171</v>
      </c>
      <c r="B139" s="38">
        <v>1</v>
      </c>
      <c r="C139" s="4" t="s">
        <v>576</v>
      </c>
      <c r="D139" s="4" t="s">
        <v>254</v>
      </c>
      <c r="E139" s="4" t="s">
        <v>577</v>
      </c>
      <c r="F139" s="4" t="s">
        <v>14</v>
      </c>
      <c r="G139" s="4" t="s">
        <v>578</v>
      </c>
      <c r="H139" s="4" t="s">
        <v>579</v>
      </c>
      <c r="I139" s="5" t="s">
        <v>226</v>
      </c>
    </row>
    <row r="140" spans="1:9" ht="13.5" customHeight="1" thickBot="1">
      <c r="A140" s="6" t="s">
        <v>103</v>
      </c>
      <c r="B140" s="42">
        <v>1</v>
      </c>
      <c r="C140" s="7" t="s">
        <v>580</v>
      </c>
      <c r="D140" s="7" t="s">
        <v>274</v>
      </c>
      <c r="E140" s="7" t="s">
        <v>581</v>
      </c>
      <c r="F140" s="7" t="s">
        <v>14</v>
      </c>
      <c r="G140" s="7" t="s">
        <v>582</v>
      </c>
      <c r="H140" s="7" t="s">
        <v>583</v>
      </c>
      <c r="I140" s="8" t="s">
        <v>259</v>
      </c>
    </row>
    <row r="141" spans="1:9" s="2" customFormat="1" ht="25.5" customHeight="1">
      <c r="A141" s="154" t="s">
        <v>278</v>
      </c>
      <c r="B141" s="155"/>
      <c r="C141" s="155"/>
      <c r="D141" s="155"/>
      <c r="E141" s="155"/>
      <c r="F141" s="155"/>
      <c r="G141" s="155"/>
      <c r="H141" s="155"/>
      <c r="I141" s="156"/>
    </row>
    <row r="142" spans="1:9" ht="12.75" customHeight="1">
      <c r="A142" s="3" t="s">
        <v>120</v>
      </c>
      <c r="B142" s="38">
        <v>1</v>
      </c>
      <c r="C142" s="4" t="s">
        <v>584</v>
      </c>
      <c r="D142" s="4" t="s">
        <v>305</v>
      </c>
      <c r="E142" s="4" t="s">
        <v>585</v>
      </c>
      <c r="F142" s="4" t="s">
        <v>14</v>
      </c>
      <c r="G142" s="4" t="s">
        <v>586</v>
      </c>
      <c r="H142" s="4" t="s">
        <v>587</v>
      </c>
      <c r="I142" s="5" t="s">
        <v>37</v>
      </c>
    </row>
    <row r="143" spans="1:9" ht="12.75" customHeight="1">
      <c r="A143" s="3" t="s">
        <v>120</v>
      </c>
      <c r="B143" s="38">
        <v>2</v>
      </c>
      <c r="C143" s="4" t="s">
        <v>588</v>
      </c>
      <c r="D143" s="4" t="s">
        <v>278</v>
      </c>
      <c r="E143" s="4" t="s">
        <v>589</v>
      </c>
      <c r="F143" s="4" t="s">
        <v>589</v>
      </c>
      <c r="G143" s="4" t="s">
        <v>590</v>
      </c>
      <c r="H143" s="4" t="s">
        <v>282</v>
      </c>
      <c r="I143" s="5" t="s">
        <v>283</v>
      </c>
    </row>
    <row r="144" spans="1:9" ht="12.75" customHeight="1">
      <c r="A144" s="3" t="s">
        <v>120</v>
      </c>
      <c r="B144" s="38">
        <v>2</v>
      </c>
      <c r="C144" s="4" t="s">
        <v>591</v>
      </c>
      <c r="D144" s="4" t="s">
        <v>278</v>
      </c>
      <c r="E144" s="4" t="s">
        <v>592</v>
      </c>
      <c r="F144" s="4" t="s">
        <v>592</v>
      </c>
      <c r="G144" s="4" t="s">
        <v>593</v>
      </c>
      <c r="H144" s="4" t="s">
        <v>594</v>
      </c>
      <c r="I144" s="5" t="s">
        <v>283</v>
      </c>
    </row>
    <row r="145" spans="1:9" ht="12.75" customHeight="1">
      <c r="A145" s="3" t="s">
        <v>103</v>
      </c>
      <c r="B145" s="38">
        <v>2</v>
      </c>
      <c r="C145" s="4" t="s">
        <v>595</v>
      </c>
      <c r="D145" s="4" t="s">
        <v>596</v>
      </c>
      <c r="E145" s="4" t="s">
        <v>597</v>
      </c>
      <c r="F145" s="4" t="s">
        <v>14</v>
      </c>
      <c r="G145" s="4" t="s">
        <v>598</v>
      </c>
      <c r="H145" s="4" t="s">
        <v>599</v>
      </c>
      <c r="I145" s="5" t="s">
        <v>283</v>
      </c>
    </row>
    <row r="146" spans="1:9" ht="12.75" customHeight="1">
      <c r="A146" s="3" t="s">
        <v>103</v>
      </c>
      <c r="B146" s="38">
        <v>2</v>
      </c>
      <c r="C146" s="4" t="s">
        <v>600</v>
      </c>
      <c r="D146" s="4" t="s">
        <v>596</v>
      </c>
      <c r="E146" s="4" t="s">
        <v>601</v>
      </c>
      <c r="F146" s="4" t="s">
        <v>14</v>
      </c>
      <c r="G146" s="4" t="s">
        <v>602</v>
      </c>
      <c r="H146" s="4" t="s">
        <v>603</v>
      </c>
      <c r="I146" s="5" t="s">
        <v>283</v>
      </c>
    </row>
    <row r="147" spans="1:9" ht="12.75" customHeight="1">
      <c r="A147" s="3" t="s">
        <v>171</v>
      </c>
      <c r="B147" s="38">
        <v>1</v>
      </c>
      <c r="C147" s="4" t="s">
        <v>604</v>
      </c>
      <c r="D147" s="4" t="s">
        <v>605</v>
      </c>
      <c r="E147" s="4" t="s">
        <v>300</v>
      </c>
      <c r="F147" s="4" t="s">
        <v>300</v>
      </c>
      <c r="G147" s="4" t="s">
        <v>606</v>
      </c>
      <c r="H147" s="4" t="s">
        <v>607</v>
      </c>
      <c r="I147" s="5" t="s">
        <v>303</v>
      </c>
    </row>
    <row r="148" spans="1:9" ht="12.75" customHeight="1">
      <c r="A148" s="3" t="s">
        <v>171</v>
      </c>
      <c r="B148" s="38">
        <v>1</v>
      </c>
      <c r="C148" s="4" t="s">
        <v>608</v>
      </c>
      <c r="D148" s="4" t="s">
        <v>320</v>
      </c>
      <c r="E148" s="4" t="s">
        <v>321</v>
      </c>
      <c r="F148" s="4" t="s">
        <v>321</v>
      </c>
      <c r="G148" s="4" t="s">
        <v>609</v>
      </c>
      <c r="H148" s="4" t="s">
        <v>323</v>
      </c>
      <c r="I148" s="5" t="s">
        <v>303</v>
      </c>
    </row>
    <row r="149" spans="1:9" ht="12.75" customHeight="1">
      <c r="A149" s="3" t="s">
        <v>171</v>
      </c>
      <c r="B149" s="38">
        <v>1</v>
      </c>
      <c r="C149" s="4" t="s">
        <v>617</v>
      </c>
      <c r="D149" s="4" t="s">
        <v>618</v>
      </c>
      <c r="E149" s="4" t="s">
        <v>619</v>
      </c>
      <c r="F149" s="4" t="s">
        <v>14</v>
      </c>
      <c r="G149" s="4" t="s">
        <v>620</v>
      </c>
      <c r="H149" s="4" t="s">
        <v>621</v>
      </c>
      <c r="I149" s="5" t="s">
        <v>283</v>
      </c>
    </row>
    <row r="150" spans="1:9" ht="12.75" customHeight="1">
      <c r="A150" s="3" t="s">
        <v>171</v>
      </c>
      <c r="B150" s="38">
        <v>1</v>
      </c>
      <c r="C150" s="4" t="s">
        <v>622</v>
      </c>
      <c r="D150" s="4" t="s">
        <v>310</v>
      </c>
      <c r="E150" s="4" t="s">
        <v>623</v>
      </c>
      <c r="F150" s="4" t="s">
        <v>311</v>
      </c>
      <c r="G150" s="4" t="s">
        <v>624</v>
      </c>
      <c r="H150" s="4" t="s">
        <v>313</v>
      </c>
      <c r="I150" s="5" t="s">
        <v>283</v>
      </c>
    </row>
    <row r="151" spans="1:9" ht="12.75" customHeight="1">
      <c r="A151" s="3" t="s">
        <v>180</v>
      </c>
      <c r="B151" s="38">
        <v>1</v>
      </c>
      <c r="C151" s="52" t="s">
        <v>628</v>
      </c>
      <c r="D151" s="4" t="s">
        <v>629</v>
      </c>
      <c r="E151" s="4">
        <v>2443061278</v>
      </c>
      <c r="F151" s="4" t="s">
        <v>326</v>
      </c>
      <c r="G151" s="53" t="s">
        <v>630</v>
      </c>
      <c r="H151" s="4" t="s">
        <v>631</v>
      </c>
      <c r="I151" s="5" t="s">
        <v>297</v>
      </c>
    </row>
    <row r="152" spans="1:9" ht="12.75" customHeight="1">
      <c r="A152" s="3" t="s">
        <v>60</v>
      </c>
      <c r="B152" s="38">
        <v>1</v>
      </c>
      <c r="C152" s="4" t="s">
        <v>625</v>
      </c>
      <c r="D152" s="4" t="s">
        <v>315</v>
      </c>
      <c r="E152" s="4" t="s">
        <v>626</v>
      </c>
      <c r="F152" s="4" t="s">
        <v>14</v>
      </c>
      <c r="G152" s="4" t="s">
        <v>627</v>
      </c>
      <c r="H152" s="4" t="s">
        <v>318</v>
      </c>
      <c r="I152" s="5" t="s">
        <v>283</v>
      </c>
    </row>
    <row r="153" spans="1:9" ht="13.5" customHeight="1" thickBot="1">
      <c r="A153" s="6" t="s">
        <v>120</v>
      </c>
      <c r="B153" s="42">
        <v>1</v>
      </c>
      <c r="C153" s="7" t="s">
        <v>632</v>
      </c>
      <c r="D153" s="7" t="s">
        <v>633</v>
      </c>
      <c r="E153" s="7" t="s">
        <v>634</v>
      </c>
      <c r="F153" s="7" t="s">
        <v>14</v>
      </c>
      <c r="G153" s="7" t="s">
        <v>635</v>
      </c>
      <c r="H153" s="7" t="s">
        <v>636</v>
      </c>
      <c r="I153" s="8" t="s">
        <v>283</v>
      </c>
    </row>
  </sheetData>
  <sheetProtection/>
  <mergeCells count="23">
    <mergeCell ref="A3:I3"/>
    <mergeCell ref="E1:E2"/>
    <mergeCell ref="G1:G2"/>
    <mergeCell ref="I1:I2"/>
    <mergeCell ref="A1:A2"/>
    <mergeCell ref="B1:B2"/>
    <mergeCell ref="C1:C2"/>
    <mergeCell ref="A70:I70"/>
    <mergeCell ref="A71:I71"/>
    <mergeCell ref="A119:I119"/>
    <mergeCell ref="A128:I128"/>
    <mergeCell ref="A116:I116"/>
    <mergeCell ref="A73:I73"/>
    <mergeCell ref="A4:I4"/>
    <mergeCell ref="A8:I8"/>
    <mergeCell ref="F1:F2"/>
    <mergeCell ref="H1:H2"/>
    <mergeCell ref="D1:D2"/>
    <mergeCell ref="A141:I141"/>
    <mergeCell ref="A34:I34"/>
    <mergeCell ref="A37:I37"/>
    <mergeCell ref="A47:I47"/>
    <mergeCell ref="A58:I58"/>
  </mergeCells>
  <hyperlinks>
    <hyperlink ref="G151" r:id="rId1" display="mail@nip-loutr.kar.sch.gr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2014-06-10T06:45:50Z</dcterms:created>
  <dcterms:modified xsi:type="dcterms:W3CDTF">2024-03-05T11:27:06Z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